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heckCompatibility="1"/>
  <bookViews>
    <workbookView xWindow="0" yWindow="0" windowWidth="15600" windowHeight="7650"/>
  </bookViews>
  <sheets>
    <sheet name="Proposta Orç 2017 (6 adit)" sheetId="2" r:id="rId1"/>
  </sheets>
  <definedNames>
    <definedName name="_xlnm.Print_Area" localSheetId="0">'Proposta Orç 2017 (6 adit)'!$A$2:$G$92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2"/>
  <c r="C35"/>
  <c r="C7"/>
  <c r="C10" s="1"/>
  <c r="C79"/>
  <c r="C27"/>
  <c r="C12" s="1"/>
  <c r="C37"/>
  <c r="G9" l="1"/>
  <c r="F85"/>
  <c r="D85"/>
  <c r="F82"/>
  <c r="F79"/>
  <c r="D79"/>
  <c r="F78"/>
  <c r="F77" s="1"/>
  <c r="C77"/>
  <c r="F76"/>
  <c r="D76"/>
  <c r="F75"/>
  <c r="D75"/>
  <c r="F74"/>
  <c r="F73" s="1"/>
  <c r="D74"/>
  <c r="C73"/>
  <c r="D73" s="1"/>
  <c r="F72"/>
  <c r="F71"/>
  <c r="F70" s="1"/>
  <c r="D71"/>
  <c r="C70"/>
  <c r="D70" s="1"/>
  <c r="F69"/>
  <c r="D69"/>
  <c r="F68"/>
  <c r="D68"/>
  <c r="F67"/>
  <c r="D67"/>
  <c r="F66"/>
  <c r="C66"/>
  <c r="D66" s="1"/>
  <c r="F63"/>
  <c r="D63"/>
  <c r="F62"/>
  <c r="F61" s="1"/>
  <c r="D62"/>
  <c r="C61"/>
  <c r="D61" s="1"/>
  <c r="F58"/>
  <c r="D58"/>
  <c r="F57"/>
  <c r="F55" s="1"/>
  <c r="D57"/>
  <c r="C55"/>
  <c r="D55" s="1"/>
  <c r="F52"/>
  <c r="D52"/>
  <c r="F51"/>
  <c r="D51"/>
  <c r="C48"/>
  <c r="D48" s="1"/>
  <c r="F47"/>
  <c r="D47"/>
  <c r="F46"/>
  <c r="D46"/>
  <c r="F45"/>
  <c r="D45"/>
  <c r="F44"/>
  <c r="D44"/>
  <c r="F43"/>
  <c r="D43"/>
  <c r="F42"/>
  <c r="D42"/>
  <c r="F41"/>
  <c r="D41"/>
  <c r="F40"/>
  <c r="D40"/>
  <c r="F39"/>
  <c r="D39"/>
  <c r="F38"/>
  <c r="F37" s="1"/>
  <c r="D38"/>
  <c r="D37"/>
  <c r="F35"/>
  <c r="D35"/>
  <c r="F34"/>
  <c r="D34"/>
  <c r="F33"/>
  <c r="D33"/>
  <c r="F32"/>
  <c r="D32"/>
  <c r="F31"/>
  <c r="F30"/>
  <c r="D30"/>
  <c r="F29"/>
  <c r="D29"/>
  <c r="F28"/>
  <c r="F27" s="1"/>
  <c r="D28"/>
  <c r="D27"/>
  <c r="C24"/>
  <c r="F23"/>
  <c r="D23"/>
  <c r="F22"/>
  <c r="F21" s="1"/>
  <c r="D22"/>
  <c r="C21"/>
  <c r="D21" s="1"/>
  <c r="F20"/>
  <c r="D20"/>
  <c r="F19"/>
  <c r="D19"/>
  <c r="F18"/>
  <c r="C18"/>
  <c r="D18" s="1"/>
  <c r="F17"/>
  <c r="F15" s="1"/>
  <c r="D17"/>
  <c r="D15"/>
  <c r="C15"/>
  <c r="D77" l="1"/>
  <c r="C80"/>
  <c r="F49"/>
  <c r="F48" s="1"/>
  <c r="H49"/>
  <c r="H79"/>
  <c r="H9"/>
  <c r="H83"/>
  <c r="H8"/>
  <c r="D49"/>
  <c r="G8"/>
  <c r="F14"/>
  <c r="F13"/>
  <c r="F12" s="1"/>
  <c r="F80" s="1"/>
  <c r="G7"/>
  <c r="F83"/>
  <c r="C13"/>
  <c r="C14"/>
  <c r="D14" s="1"/>
  <c r="G10" l="1"/>
  <c r="D13"/>
  <c r="D12" l="1"/>
  <c r="G79" l="1"/>
  <c r="G77" s="1"/>
  <c r="C88"/>
  <c r="G76"/>
  <c r="G68"/>
  <c r="G58"/>
  <c r="G49"/>
  <c r="G44"/>
  <c r="G40"/>
  <c r="G34"/>
  <c r="G26"/>
  <c r="G24" s="1"/>
  <c r="G20"/>
  <c r="G69"/>
  <c r="G62"/>
  <c r="G51"/>
  <c r="G45"/>
  <c r="G41"/>
  <c r="G35"/>
  <c r="G31"/>
  <c r="G28"/>
  <c r="D80"/>
  <c r="D86" s="1"/>
  <c r="F86" s="1"/>
  <c r="G74"/>
  <c r="G71"/>
  <c r="G70" s="1"/>
  <c r="G63"/>
  <c r="G52"/>
  <c r="G46"/>
  <c r="G42"/>
  <c r="G38"/>
  <c r="G32"/>
  <c r="G29"/>
  <c r="G17"/>
  <c r="G15" s="1"/>
  <c r="G75"/>
  <c r="G67"/>
  <c r="G66" s="1"/>
  <c r="G57"/>
  <c r="G55" s="1"/>
  <c r="G47"/>
  <c r="G43"/>
  <c r="G39"/>
  <c r="G33"/>
  <c r="G30"/>
  <c r="G23"/>
  <c r="G21" s="1"/>
  <c r="G19"/>
  <c r="G83"/>
  <c r="G18" l="1"/>
  <c r="G73"/>
  <c r="G61"/>
  <c r="G37"/>
  <c r="G27"/>
  <c r="G14"/>
  <c r="G13"/>
  <c r="G48"/>
  <c r="G12" l="1"/>
  <c r="G80" s="1"/>
</calcChain>
</file>

<file path=xl/sharedStrings.xml><?xml version="1.0" encoding="utf-8"?>
<sst xmlns="http://schemas.openxmlformats.org/spreadsheetml/2006/main" count="161" uniqueCount="149">
  <si>
    <t xml:space="preserve">ASSOCIAÇÃO MUSEU DE ARTE SACRA DE SÃO PAULO - SAMAS - ORGANIZAÇÃO SOCIAL DE CULTURA  </t>
  </si>
  <si>
    <t>RECEITAS VINCULADAS AO CG</t>
  </si>
  <si>
    <t>Proposta Orçamento Anual 2016</t>
  </si>
  <si>
    <t>Realizado 
Anual</t>
  </si>
  <si>
    <t>% sobre o repasse</t>
  </si>
  <si>
    <t>1</t>
  </si>
  <si>
    <t>Repasse do Contrato de Gestão</t>
  </si>
  <si>
    <t>3</t>
  </si>
  <si>
    <t>Receitas Financeiras</t>
  </si>
  <si>
    <t xml:space="preserve">TOTAL DE RECEITAS VINCULADAS AO CG </t>
  </si>
  <si>
    <t>DESPESAS VINCULADAS AO CG</t>
  </si>
  <si>
    <t>Aumento (2016 vs 2015) c/ ajuste</t>
  </si>
  <si>
    <t>Gestão Operacional</t>
  </si>
  <si>
    <t>1.1</t>
  </si>
  <si>
    <t>Recursos Humanos</t>
  </si>
  <si>
    <t>1.1.1</t>
  </si>
  <si>
    <t>Salários, encargos e benefícios</t>
  </si>
  <si>
    <t>1.1.1.1</t>
  </si>
  <si>
    <t>Diretoria</t>
  </si>
  <si>
    <t>1.1.1.1.1</t>
  </si>
  <si>
    <t>Área Meio</t>
  </si>
  <si>
    <t>1.1.1.1.2</t>
  </si>
  <si>
    <t>Área Fim</t>
  </si>
  <si>
    <t>1.1.1.2</t>
  </si>
  <si>
    <t>Demais Funcionários</t>
  </si>
  <si>
    <t>1.1.1.2.1</t>
  </si>
  <si>
    <t>1.1.1.2.2</t>
  </si>
  <si>
    <t>1.1.1.3</t>
  </si>
  <si>
    <t>Estagiários</t>
  </si>
  <si>
    <t>1.1.1.3.1</t>
  </si>
  <si>
    <t>1.1.1.3.2</t>
  </si>
  <si>
    <t>1.2</t>
  </si>
  <si>
    <t>Prestadores de serviços (Consultorias/Assessorias/Pessoas Jurídicas)</t>
  </si>
  <si>
    <t>1.2.1</t>
  </si>
  <si>
    <t>Limpeza</t>
  </si>
  <si>
    <t>1.2.2</t>
  </si>
  <si>
    <t>Vigilância / portaria / segurança</t>
  </si>
  <si>
    <t>1.2.3</t>
  </si>
  <si>
    <t>Jurídica</t>
  </si>
  <si>
    <t>1.2.4</t>
  </si>
  <si>
    <t>Informática</t>
  </si>
  <si>
    <t>1.2.5</t>
  </si>
  <si>
    <t>Administrativa / RH</t>
  </si>
  <si>
    <t>1.2.6</t>
  </si>
  <si>
    <t>Contábil</t>
  </si>
  <si>
    <t>1.2.7</t>
  </si>
  <si>
    <t>Auditoria</t>
  </si>
  <si>
    <t>1.2.8</t>
  </si>
  <si>
    <t>1.2.9</t>
  </si>
  <si>
    <t>Demais</t>
  </si>
  <si>
    <t>Custos Administrativos</t>
  </si>
  <si>
    <t>2.1</t>
  </si>
  <si>
    <t>Locação de imóveis</t>
  </si>
  <si>
    <t>2.2</t>
  </si>
  <si>
    <t>Utilidades públicas (água, luz, telefone, gás, etc.)</t>
  </si>
  <si>
    <t>2.3</t>
  </si>
  <si>
    <t>Equipamentos Diversos (móveis, utensílios)</t>
  </si>
  <si>
    <t>2.4</t>
  </si>
  <si>
    <t>Uniformes e EPIs</t>
  </si>
  <si>
    <t>2.5</t>
  </si>
  <si>
    <t>2.6</t>
  </si>
  <si>
    <t>Material de consumo, escritório e limpeza</t>
  </si>
  <si>
    <t>2.7</t>
  </si>
  <si>
    <t>Despesas tributárias e financeiras</t>
  </si>
  <si>
    <t>2.8</t>
  </si>
  <si>
    <t>2.9</t>
  </si>
  <si>
    <t>2.10</t>
  </si>
  <si>
    <t>Investimentos</t>
  </si>
  <si>
    <t>Programa de Edificações: Conservação, Manutenção e Segurança</t>
  </si>
  <si>
    <t>3.1</t>
  </si>
  <si>
    <t>Conservação e manutenção da(s) edificações (reparos, pinturas, limpeza de caixa de água, limpeza de calhas, etc.)</t>
  </si>
  <si>
    <t>3.2</t>
  </si>
  <si>
    <t>3.3</t>
  </si>
  <si>
    <t>Equipamentos / Implementos</t>
  </si>
  <si>
    <t>3.4</t>
  </si>
  <si>
    <t>3.5</t>
  </si>
  <si>
    <t>Outras despesas</t>
  </si>
  <si>
    <t>3.6</t>
  </si>
  <si>
    <t>Programa de Acervo: Conservação, Documentação e Pesquisa</t>
  </si>
  <si>
    <t>4.1</t>
  </si>
  <si>
    <t>Aquisição de acervo</t>
  </si>
  <si>
    <t>4.2</t>
  </si>
  <si>
    <t>Transporte de acervo</t>
  </si>
  <si>
    <t>4.3</t>
  </si>
  <si>
    <t>Conservação e restauro</t>
  </si>
  <si>
    <t>4.4</t>
  </si>
  <si>
    <t>4.5</t>
  </si>
  <si>
    <t>Programa de Exposições e Programação Cultural</t>
  </si>
  <si>
    <t>5.1</t>
  </si>
  <si>
    <t>Exposições Temporárias</t>
  </si>
  <si>
    <t>5.2</t>
  </si>
  <si>
    <t>Programação Cultural</t>
  </si>
  <si>
    <t>5.3</t>
  </si>
  <si>
    <t xml:space="preserve">Outras despesas </t>
  </si>
  <si>
    <t>5.4</t>
  </si>
  <si>
    <t>Programa Educativo</t>
  </si>
  <si>
    <t>6.1</t>
  </si>
  <si>
    <t>Serviço educativo e projetos especiais</t>
  </si>
  <si>
    <t>6.2</t>
  </si>
  <si>
    <t>Outras despesas (pesquisa de público e qualidade)</t>
  </si>
  <si>
    <t>6.3</t>
  </si>
  <si>
    <t>Programa  de Ações de Apoio ao SISEM-SP</t>
  </si>
  <si>
    <t>7.1</t>
  </si>
  <si>
    <t>7.2</t>
  </si>
  <si>
    <t>Programa de Comunicação e Imprensa</t>
  </si>
  <si>
    <t>8.1</t>
  </si>
  <si>
    <t>8.2</t>
  </si>
  <si>
    <t>Projetos gráficos e materiais de comunicação</t>
  </si>
  <si>
    <t>8.3</t>
  </si>
  <si>
    <t>Assessoria de imprensa e custos de publicidade</t>
  </si>
  <si>
    <t>Fundos</t>
  </si>
  <si>
    <t>9.1</t>
  </si>
  <si>
    <t>Fundo de Reserva (6% dos repasses dos 12 primeiros meses de vigência do contrato)</t>
  </si>
  <si>
    <t>9.2</t>
  </si>
  <si>
    <t>Fundo de Contingência Decreto 54340/2009</t>
  </si>
  <si>
    <t xml:space="preserve">TOTAL DE DESPESAS VINCULADAS AO CG </t>
  </si>
  <si>
    <t>RECEITAS CONDICIONADAS À CAPTAÇÃO ADICIONAL</t>
  </si>
  <si>
    <t>DESPESAS CONDICIONADAS À CAPTAÇÃO ADICIONAL</t>
  </si>
  <si>
    <t>Despesas com projetos realizados com recursos adicionais</t>
  </si>
  <si>
    <t>São Paulo, 12 de Junho de 2015.</t>
  </si>
  <si>
    <t>José Carlos Reis Marçal de Barros</t>
  </si>
  <si>
    <t>Diretor Executivo</t>
  </si>
  <si>
    <t>PROPOSTA ORÇAMENTÁRIA REFERENCIAL - 2017</t>
  </si>
  <si>
    <t>Proposta Orçamentária 2017</t>
  </si>
  <si>
    <t>Orçamento 2017 Museu (R$)</t>
  </si>
  <si>
    <t>Orçamento 2017</t>
  </si>
  <si>
    <t>Total de Despesas do Plano de Trabalho de 2017</t>
  </si>
  <si>
    <t>1.1.1.4</t>
  </si>
  <si>
    <t>1.1.1.4.1</t>
  </si>
  <si>
    <t>1.1.1.4.2</t>
  </si>
  <si>
    <t>Aprendizes</t>
  </si>
  <si>
    <t>Captação de recursos adicionais (leis de incentivo, convênios, etc.)</t>
  </si>
  <si>
    <t>Captação de Recursos Operacionais (bilheteria, cessão onerosa de espaço, loja, café, doações e afins)</t>
  </si>
  <si>
    <t>Consultorias (pesquisas, educativo, artes, etc.)</t>
  </si>
  <si>
    <t>Despesas diversas (correio, xerox, motoboy, etc.)</t>
  </si>
  <si>
    <t>Viagens e estadias</t>
  </si>
  <si>
    <t>Softwares e equipamentos de informática</t>
  </si>
  <si>
    <t>Loja, bilheteria e contribuição</t>
  </si>
  <si>
    <t>Sistema de monitoramento de segurança e AVCB</t>
  </si>
  <si>
    <t>Seguros (predial, incêndio, etc.)</t>
  </si>
  <si>
    <t xml:space="preserve">Investimentos (Cursos, seminários e oficinas) </t>
  </si>
  <si>
    <t>Exposições itinerantes e outras ações de apoio ao SISEM-SP</t>
  </si>
  <si>
    <t>Rede de museu e inventário</t>
  </si>
  <si>
    <t>Plano de comunicação e site</t>
  </si>
  <si>
    <t>Despesas 2017 Museu (R$)</t>
  </si>
  <si>
    <t>2</t>
  </si>
  <si>
    <t>UNIDADE DE PRESERVAÇÃO DO PATRIMÔNIO MUSELÓGICO-UPPM</t>
  </si>
  <si>
    <t>Contrato de Gestão Nº 007/2013</t>
  </si>
  <si>
    <t>Observações: os valores de captação de receitas operacionais e financeiras foram mantidos iguais aos do 5º termo de aditamento, devido ao novo aporte, deste aditamento, tratar-se de verba direcionada a aplicação direta em projeto (adequação elétrica das instalações do Museu de Arte Sacra de São Paulo).</t>
  </si>
</sst>
</file>

<file path=xl/styles.xml><?xml version="1.0" encoding="utf-8"?>
<styleSheet xmlns="http://schemas.openxmlformats.org/spreadsheetml/2006/main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(* #,##0.00_);_(* \(#,##0.00\);_(* &quot;-&quot;??_);_(@_)"/>
    <numFmt numFmtId="167" formatCode="_(* #,##0_);_(* \(#,##0\);_(* &quot;-&quot;??_);_(@_)"/>
  </numFmts>
  <fonts count="12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sz val="8"/>
      <color theme="0"/>
      <name val="Verdana"/>
      <family val="2"/>
    </font>
    <font>
      <sz val="8"/>
      <color theme="0"/>
      <name val="Verdana"/>
      <family val="2"/>
    </font>
    <font>
      <sz val="8"/>
      <color rgb="FFC00000"/>
      <name val="Verdana"/>
      <family val="2"/>
    </font>
    <font>
      <u/>
      <sz val="8"/>
      <name val="Verdana"/>
      <family val="2"/>
    </font>
    <font>
      <sz val="8"/>
      <color rgb="FFFF0000"/>
      <name val="Verdana"/>
      <family val="2"/>
    </font>
    <font>
      <b/>
      <u/>
      <sz val="8"/>
      <name val="Verdana"/>
      <family val="2"/>
    </font>
    <font>
      <sz val="8"/>
      <color rgb="FF0070C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108">
    <xf numFmtId="0" fontId="0" fillId="0" borderId="0" xfId="0"/>
    <xf numFmtId="0" fontId="3" fillId="0" borderId="0" xfId="0" applyFont="1"/>
    <xf numFmtId="0" fontId="3" fillId="0" borderId="0" xfId="0" applyFont="1" applyFill="1"/>
    <xf numFmtId="44" fontId="4" fillId="2" borderId="1" xfId="2" applyFont="1" applyFill="1" applyBorder="1" applyAlignment="1">
      <alignment horizontal="center" vertical="center" wrapText="1"/>
    </xf>
    <xf numFmtId="43" fontId="3" fillId="0" borderId="1" xfId="3" applyNumberFormat="1" applyFont="1" applyFill="1" applyBorder="1" applyAlignment="1">
      <alignment horizontal="center" vertical="center"/>
    </xf>
    <xf numFmtId="43" fontId="7" fillId="0" borderId="1" xfId="3" applyNumberFormat="1" applyFont="1" applyFill="1" applyBorder="1" applyAlignment="1">
      <alignment horizontal="center" vertical="center"/>
    </xf>
    <xf numFmtId="10" fontId="3" fillId="0" borderId="1" xfId="1" applyNumberFormat="1" applyFont="1" applyFill="1" applyBorder="1"/>
    <xf numFmtId="164" fontId="3" fillId="0" borderId="0" xfId="1" applyNumberFormat="1" applyFont="1" applyFill="1"/>
    <xf numFmtId="10" fontId="3" fillId="0" borderId="1" xfId="1" applyNumberFormat="1" applyFont="1" applyFill="1" applyBorder="1" applyAlignment="1">
      <alignment vertical="center"/>
    </xf>
    <xf numFmtId="165" fontId="4" fillId="3" borderId="1" xfId="3" applyNumberFormat="1" applyFont="1" applyFill="1" applyBorder="1" applyAlignment="1">
      <alignment horizontal="center" vertical="center"/>
    </xf>
    <xf numFmtId="10" fontId="4" fillId="3" borderId="1" xfId="1" applyNumberFormat="1" applyFont="1" applyFill="1" applyBorder="1"/>
    <xf numFmtId="44" fontId="4" fillId="4" borderId="1" xfId="2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vertical="center"/>
    </xf>
    <xf numFmtId="43" fontId="4" fillId="6" borderId="1" xfId="2" applyNumberFormat="1" applyFont="1" applyFill="1" applyBorder="1" applyAlignment="1">
      <alignment vertical="center"/>
    </xf>
    <xf numFmtId="10" fontId="4" fillId="6" borderId="1" xfId="1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3" fontId="4" fillId="0" borderId="1" xfId="2" applyNumberFormat="1" applyFont="1" applyBorder="1" applyAlignment="1">
      <alignment vertical="center"/>
    </xf>
    <xf numFmtId="10" fontId="4" fillId="0" borderId="1" xfId="1" applyNumberFormat="1" applyFont="1" applyBorder="1" applyAlignment="1">
      <alignment vertical="center"/>
    </xf>
    <xf numFmtId="10" fontId="3" fillId="0" borderId="0" xfId="1" applyNumberFormat="1" applyFont="1" applyFill="1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43" fontId="4" fillId="7" borderId="1" xfId="2" applyNumberFormat="1" applyFont="1" applyFill="1" applyBorder="1" applyAlignment="1">
      <alignment vertical="center"/>
    </xf>
    <xf numFmtId="10" fontId="4" fillId="7" borderId="1" xfId="1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3" fontId="3" fillId="0" borderId="1" xfId="2" applyNumberFormat="1" applyFont="1" applyBorder="1" applyAlignment="1">
      <alignment vertical="center"/>
    </xf>
    <xf numFmtId="43" fontId="3" fillId="0" borderId="1" xfId="0" applyNumberFormat="1" applyFont="1" applyBorder="1" applyAlignment="1">
      <alignment vertical="center"/>
    </xf>
    <xf numFmtId="10" fontId="3" fillId="0" borderId="1" xfId="1" applyNumberFormat="1" applyFont="1" applyBorder="1" applyAlignment="1">
      <alignment vertical="center"/>
    </xf>
    <xf numFmtId="10" fontId="9" fillId="0" borderId="1" xfId="1" applyNumberFormat="1" applyFont="1" applyBorder="1" applyAlignment="1">
      <alignment vertical="center"/>
    </xf>
    <xf numFmtId="43" fontId="9" fillId="0" borderId="1" xfId="2" applyNumberFormat="1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3" fillId="0" borderId="1" xfId="4" applyFont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/>
    </xf>
    <xf numFmtId="43" fontId="4" fillId="5" borderId="1" xfId="2" applyNumberFormat="1" applyFont="1" applyFill="1" applyBorder="1"/>
    <xf numFmtId="10" fontId="4" fillId="5" borderId="1" xfId="1" applyNumberFormat="1" applyFont="1" applyFill="1" applyBorder="1"/>
    <xf numFmtId="0" fontId="4" fillId="7" borderId="2" xfId="0" applyFont="1" applyFill="1" applyBorder="1" applyAlignment="1">
      <alignment horizontal="right"/>
    </xf>
    <xf numFmtId="0" fontId="3" fillId="7" borderId="4" xfId="0" applyFont="1" applyFill="1" applyBorder="1" applyAlignment="1">
      <alignment horizontal="right"/>
    </xf>
    <xf numFmtId="0" fontId="4" fillId="7" borderId="4" xfId="0" applyFont="1" applyFill="1" applyBorder="1" applyAlignment="1"/>
    <xf numFmtId="166" fontId="3" fillId="0" borderId="4" xfId="0" applyNumberFormat="1" applyFont="1" applyBorder="1"/>
    <xf numFmtId="0" fontId="3" fillId="0" borderId="3" xfId="0" applyFont="1" applyFill="1" applyBorder="1"/>
    <xf numFmtId="166" fontId="4" fillId="3" borderId="1" xfId="0" applyNumberFormat="1" applyFont="1" applyFill="1" applyBorder="1" applyAlignment="1"/>
    <xf numFmtId="0" fontId="3" fillId="3" borderId="1" xfId="0" applyFont="1" applyFill="1" applyBorder="1"/>
    <xf numFmtId="166" fontId="4" fillId="0" borderId="1" xfId="0" applyNumberFormat="1" applyFont="1" applyFill="1" applyBorder="1" applyAlignment="1"/>
    <xf numFmtId="166" fontId="4" fillId="8" borderId="1" xfId="0" applyNumberFormat="1" applyFont="1" applyFill="1" applyBorder="1" applyAlignment="1"/>
    <xf numFmtId="0" fontId="4" fillId="7" borderId="4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166" fontId="4" fillId="0" borderId="4" xfId="0" applyNumberFormat="1" applyFont="1" applyFill="1" applyBorder="1" applyAlignment="1"/>
    <xf numFmtId="166" fontId="4" fillId="8" borderId="4" xfId="0" applyNumberFormat="1" applyFont="1" applyFill="1" applyBorder="1" applyAlignment="1"/>
    <xf numFmtId="0" fontId="4" fillId="0" borderId="1" xfId="0" applyFont="1" applyBorder="1"/>
    <xf numFmtId="0" fontId="6" fillId="0" borderId="1" xfId="0" applyFont="1" applyBorder="1"/>
    <xf numFmtId="0" fontId="3" fillId="0" borderId="1" xfId="0" applyFont="1" applyBorder="1"/>
    <xf numFmtId="166" fontId="3" fillId="0" borderId="1" xfId="0" applyNumberFormat="1" applyFont="1" applyBorder="1"/>
    <xf numFmtId="0" fontId="6" fillId="0" borderId="0" xfId="0" applyFont="1"/>
    <xf numFmtId="166" fontId="3" fillId="0" borderId="0" xfId="0" applyNumberFormat="1" applyFont="1"/>
    <xf numFmtId="9" fontId="6" fillId="0" borderId="0" xfId="1" applyFont="1"/>
    <xf numFmtId="0" fontId="6" fillId="0" borderId="0" xfId="0" applyFont="1" applyBorder="1"/>
    <xf numFmtId="166" fontId="3" fillId="0" borderId="0" xfId="0" applyNumberFormat="1" applyFont="1" applyBorder="1"/>
    <xf numFmtId="0" fontId="3" fillId="0" borderId="0" xfId="0" applyFont="1" applyBorder="1"/>
    <xf numFmtId="0" fontId="5" fillId="0" borderId="0" xfId="0" applyFont="1" applyBorder="1"/>
    <xf numFmtId="0" fontId="4" fillId="0" borderId="5" xfId="0" applyFont="1" applyBorder="1"/>
    <xf numFmtId="0" fontId="3" fillId="0" borderId="5" xfId="0" applyFont="1" applyBorder="1"/>
    <xf numFmtId="0" fontId="5" fillId="0" borderId="0" xfId="0" applyFont="1"/>
    <xf numFmtId="0" fontId="4" fillId="0" borderId="0" xfId="0" applyFont="1"/>
    <xf numFmtId="165" fontId="4" fillId="6" borderId="1" xfId="2" applyNumberFormat="1" applyFont="1" applyFill="1" applyBorder="1" applyAlignment="1">
      <alignment vertical="center"/>
    </xf>
    <xf numFmtId="165" fontId="4" fillId="0" borderId="1" xfId="2" applyNumberFormat="1" applyFont="1" applyBorder="1" applyAlignment="1">
      <alignment vertical="center"/>
    </xf>
    <xf numFmtId="165" fontId="4" fillId="7" borderId="1" xfId="2" applyNumberFormat="1" applyFont="1" applyFill="1" applyBorder="1" applyAlignment="1">
      <alignment vertical="center"/>
    </xf>
    <xf numFmtId="165" fontId="4" fillId="0" borderId="1" xfId="0" applyNumberFormat="1" applyFont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165" fontId="4" fillId="5" borderId="1" xfId="2" applyNumberFormat="1" applyFont="1" applyFill="1" applyBorder="1"/>
    <xf numFmtId="43" fontId="4" fillId="7" borderId="1" xfId="1" applyNumberFormat="1" applyFont="1" applyFill="1" applyBorder="1" applyAlignment="1">
      <alignment vertical="center"/>
    </xf>
    <xf numFmtId="43" fontId="4" fillId="6" borderId="1" xfId="1" applyNumberFormat="1" applyFont="1" applyFill="1" applyBorder="1" applyAlignment="1">
      <alignment vertical="center"/>
    </xf>
    <xf numFmtId="167" fontId="3" fillId="7" borderId="4" xfId="0" applyNumberFormat="1" applyFont="1" applyFill="1" applyBorder="1" applyAlignment="1"/>
    <xf numFmtId="3" fontId="11" fillId="0" borderId="0" xfId="0" applyNumberFormat="1" applyFont="1" applyFill="1"/>
    <xf numFmtId="165" fontId="4" fillId="0" borderId="1" xfId="0" applyNumberFormat="1" applyFont="1" applyBorder="1"/>
    <xf numFmtId="0" fontId="3" fillId="9" borderId="1" xfId="0" applyFont="1" applyFill="1" applyBorder="1" applyAlignment="1">
      <alignment vertical="center"/>
    </xf>
    <xf numFmtId="0" fontId="4" fillId="9" borderId="1" xfId="0" applyFont="1" applyFill="1" applyBorder="1" applyAlignment="1">
      <alignment vertical="center" wrapText="1"/>
    </xf>
    <xf numFmtId="44" fontId="4" fillId="9" borderId="1" xfId="2" applyFont="1" applyFill="1" applyBorder="1" applyAlignment="1">
      <alignment horizontal="center" vertical="center" wrapText="1"/>
    </xf>
    <xf numFmtId="49" fontId="4" fillId="10" borderId="1" xfId="0" applyNumberFormat="1" applyFont="1" applyFill="1" applyBorder="1" applyAlignment="1">
      <alignment vertical="center"/>
    </xf>
    <xf numFmtId="0" fontId="4" fillId="10" borderId="1" xfId="0" applyFont="1" applyFill="1" applyBorder="1" applyAlignment="1">
      <alignment vertical="center" wrapText="1"/>
    </xf>
    <xf numFmtId="165" fontId="3" fillId="10" borderId="1" xfId="3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vertical="center"/>
    </xf>
    <xf numFmtId="0" fontId="4" fillId="8" borderId="1" xfId="0" applyFont="1" applyFill="1" applyBorder="1" applyAlignment="1">
      <alignment vertical="center" wrapText="1"/>
    </xf>
    <xf numFmtId="44" fontId="4" fillId="8" borderId="1" xfId="2" applyFont="1" applyFill="1" applyBorder="1" applyAlignment="1">
      <alignment horizontal="center" vertical="center" wrapText="1"/>
    </xf>
    <xf numFmtId="167" fontId="4" fillId="10" borderId="1" xfId="0" applyNumberFormat="1" applyFont="1" applyFill="1" applyBorder="1" applyAlignment="1"/>
    <xf numFmtId="165" fontId="4" fillId="7" borderId="4" xfId="0" applyNumberFormat="1" applyFont="1" applyFill="1" applyBorder="1" applyAlignment="1"/>
    <xf numFmtId="0" fontId="4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4" fillId="6" borderId="0" xfId="0" applyFont="1" applyFill="1" applyAlignment="1">
      <alignment horizontal="left"/>
    </xf>
    <xf numFmtId="0" fontId="0" fillId="6" borderId="0" xfId="0" applyFont="1" applyFill="1" applyAlignment="1">
      <alignment horizontal="left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4" fillId="6" borderId="0" xfId="0" applyFont="1" applyFill="1" applyAlignment="1">
      <alignment horizontal="left" shrinkToFit="1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wrapText="1"/>
    </xf>
    <xf numFmtId="0" fontId="3" fillId="10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0" xfId="0" applyFont="1" applyAlignment="1">
      <alignment horizontal="right"/>
    </xf>
  </cellXfs>
  <cellStyles count="5">
    <cellStyle name="Moeda 2" xfId="2"/>
    <cellStyle name="Normal" xfId="0" builtinId="0"/>
    <cellStyle name="Normal 3" xfId="4"/>
    <cellStyle name="Porcentagem" xfId="1" builtinId="5"/>
    <cellStyle name="Separador de milhares 2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7"/>
  <sheetViews>
    <sheetView tabSelected="1" view="pageBreakPreview" zoomScaleNormal="100" zoomScaleSheetLayoutView="100" workbookViewId="0">
      <pane ySplit="6" topLeftCell="A7" activePane="bottomLeft" state="frozen"/>
      <selection pane="bottomLeft" activeCell="A6" sqref="A6"/>
    </sheetView>
  </sheetViews>
  <sheetFormatPr defaultRowHeight="10.5"/>
  <cols>
    <col min="1" max="1" width="9.28515625" style="1" bestFit="1" customWidth="1"/>
    <col min="2" max="2" width="71.5703125" style="1" customWidth="1"/>
    <col min="3" max="3" width="20.7109375" style="1" customWidth="1"/>
    <col min="4" max="6" width="20.7109375" style="1" hidden="1" customWidth="1"/>
    <col min="7" max="7" width="14.85546875" style="2" hidden="1" customWidth="1"/>
    <col min="8" max="8" width="0" style="2" hidden="1" customWidth="1"/>
    <col min="9" max="16384" width="9.140625" style="1"/>
  </cols>
  <sheetData>
    <row r="1" spans="1:8" ht="12.75">
      <c r="A1" s="98" t="s">
        <v>122</v>
      </c>
      <c r="B1" s="99"/>
      <c r="C1" s="99"/>
      <c r="D1" s="99"/>
      <c r="E1" s="99"/>
      <c r="F1" s="99"/>
      <c r="G1" s="99"/>
    </row>
    <row r="2" spans="1:8" ht="12.75">
      <c r="A2" s="94" t="s">
        <v>123</v>
      </c>
      <c r="B2" s="95"/>
      <c r="C2" s="95"/>
      <c r="D2" s="95"/>
      <c r="E2" s="95"/>
      <c r="F2" s="95"/>
      <c r="G2" s="95"/>
    </row>
    <row r="3" spans="1:8" ht="12.75">
      <c r="A3" s="100" t="s">
        <v>0</v>
      </c>
      <c r="B3" s="95"/>
      <c r="C3" s="95"/>
      <c r="D3" s="95"/>
      <c r="E3" s="95"/>
      <c r="F3" s="95"/>
      <c r="G3" s="95"/>
    </row>
    <row r="4" spans="1:8" ht="12.75">
      <c r="A4" s="94" t="s">
        <v>146</v>
      </c>
      <c r="B4" s="95"/>
      <c r="C4" s="95"/>
      <c r="D4" s="95"/>
      <c r="E4" s="95"/>
      <c r="F4" s="95"/>
      <c r="G4" s="95"/>
    </row>
    <row r="5" spans="1:8" ht="12.75">
      <c r="A5" s="94" t="s">
        <v>147</v>
      </c>
      <c r="B5" s="95"/>
      <c r="C5" s="95"/>
      <c r="D5" s="95"/>
      <c r="E5" s="95"/>
      <c r="F5" s="95"/>
      <c r="G5" s="95"/>
    </row>
    <row r="6" spans="1:8" ht="31.5">
      <c r="A6" s="81"/>
      <c r="B6" s="82" t="s">
        <v>1</v>
      </c>
      <c r="C6" s="83" t="s">
        <v>124</v>
      </c>
      <c r="D6" s="3" t="s">
        <v>2</v>
      </c>
      <c r="E6" s="3"/>
      <c r="F6" s="3" t="s">
        <v>3</v>
      </c>
      <c r="G6" s="3" t="s">
        <v>4</v>
      </c>
    </row>
    <row r="7" spans="1:8">
      <c r="A7" s="84" t="s">
        <v>5</v>
      </c>
      <c r="B7" s="85" t="s">
        <v>6</v>
      </c>
      <c r="C7" s="86">
        <f>7122420+832938</f>
        <v>7955358</v>
      </c>
      <c r="D7" s="5">
        <v>0</v>
      </c>
      <c r="E7" s="5"/>
      <c r="F7" s="4"/>
      <c r="G7" s="6">
        <f>C7/C10</f>
        <v>0.95666105563007275</v>
      </c>
      <c r="H7" s="7"/>
    </row>
    <row r="8" spans="1:8" ht="21">
      <c r="A8" s="84" t="s">
        <v>145</v>
      </c>
      <c r="B8" s="85" t="s">
        <v>132</v>
      </c>
      <c r="C8" s="86">
        <v>142448</v>
      </c>
      <c r="D8" s="5">
        <v>0</v>
      </c>
      <c r="E8" s="5"/>
      <c r="F8" s="4"/>
      <c r="G8" s="8">
        <f>C8/C10</f>
        <v>1.712989585791018E-2</v>
      </c>
      <c r="H8" s="21">
        <f>C8/C7</f>
        <v>1.7905919507330784E-2</v>
      </c>
    </row>
    <row r="9" spans="1:8">
      <c r="A9" s="84" t="s">
        <v>7</v>
      </c>
      <c r="B9" s="85" t="s">
        <v>8</v>
      </c>
      <c r="C9" s="86">
        <v>217948</v>
      </c>
      <c r="D9" s="5">
        <v>0</v>
      </c>
      <c r="E9" s="5"/>
      <c r="F9" s="4"/>
      <c r="G9" s="6">
        <f>C9/C10</f>
        <v>2.620904851201707E-2</v>
      </c>
      <c r="H9" s="21">
        <f>C9/C7</f>
        <v>2.7396378641916554E-2</v>
      </c>
    </row>
    <row r="10" spans="1:8">
      <c r="A10" s="101" t="s">
        <v>9</v>
      </c>
      <c r="B10" s="102"/>
      <c r="C10" s="9">
        <f>C7+C8+C9</f>
        <v>8315754</v>
      </c>
      <c r="D10" s="9"/>
      <c r="E10" s="9"/>
      <c r="F10" s="9"/>
      <c r="G10" s="10">
        <f>G7+G8+G9</f>
        <v>1</v>
      </c>
    </row>
    <row r="11" spans="1:8" ht="23.25" customHeight="1">
      <c r="A11" s="87"/>
      <c r="B11" s="88" t="s">
        <v>10</v>
      </c>
      <c r="C11" s="89" t="s">
        <v>144</v>
      </c>
      <c r="D11" s="11" t="s">
        <v>2</v>
      </c>
      <c r="E11" s="11"/>
      <c r="F11" s="11" t="s">
        <v>11</v>
      </c>
      <c r="G11" s="11" t="s">
        <v>4</v>
      </c>
    </row>
    <row r="12" spans="1:8" ht="15" customHeight="1">
      <c r="A12" s="12">
        <v>1</v>
      </c>
      <c r="B12" s="13" t="s">
        <v>12</v>
      </c>
      <c r="C12" s="69">
        <f>SUM(C13+C27)</f>
        <v>5341250</v>
      </c>
      <c r="D12" s="15" t="e">
        <f>(C12/#REF!)-1</f>
        <v>#REF!</v>
      </c>
      <c r="E12" s="14"/>
      <c r="F12" s="14" t="e">
        <f>SUM(F13+F27)</f>
        <v>#REF!</v>
      </c>
      <c r="G12" s="15">
        <f>SUM(G13+G27)</f>
        <v>0.64230495514898589</v>
      </c>
    </row>
    <row r="13" spans="1:8">
      <c r="A13" s="13" t="s">
        <v>13</v>
      </c>
      <c r="B13" s="16" t="s">
        <v>14</v>
      </c>
      <c r="C13" s="69">
        <f>SUM(C15+C18+C21+C24)</f>
        <v>3712100</v>
      </c>
      <c r="D13" s="15" t="e">
        <f>(C13/#REF!)-1</f>
        <v>#REF!</v>
      </c>
      <c r="E13" s="14"/>
      <c r="F13" s="14" t="e">
        <f>SUM(F15+F18+F21+#REF!)</f>
        <v>#REF!</v>
      </c>
      <c r="G13" s="15">
        <f>SUM(G15+G18+G21+G24)</f>
        <v>0.44639367638821448</v>
      </c>
    </row>
    <row r="14" spans="1:8">
      <c r="A14" s="17" t="s">
        <v>15</v>
      </c>
      <c r="B14" s="18" t="s">
        <v>16</v>
      </c>
      <c r="C14" s="70">
        <f>SUM(C15+C18+C21+C24)</f>
        <v>3712100</v>
      </c>
      <c r="D14" s="20" t="e">
        <f>(C14/#REF!)-1</f>
        <v>#REF!</v>
      </c>
      <c r="E14" s="19"/>
      <c r="F14" s="19" t="e">
        <f>SUM(F15+F18+F21+#REF!)</f>
        <v>#REF!</v>
      </c>
      <c r="G14" s="20">
        <f>SUM(G15+G18+G21+G24)</f>
        <v>0.44639367638821448</v>
      </c>
    </row>
    <row r="15" spans="1:8">
      <c r="A15" s="22" t="s">
        <v>17</v>
      </c>
      <c r="B15" s="23" t="s">
        <v>18</v>
      </c>
      <c r="C15" s="71">
        <f>SUM(C16:C17)</f>
        <v>992200</v>
      </c>
      <c r="D15" s="20" t="e">
        <f>(C15/#REF!)-1</f>
        <v>#REF!</v>
      </c>
      <c r="E15" s="24"/>
      <c r="F15" s="24" t="e">
        <f>SUM(F16:F17)</f>
        <v>#REF!</v>
      </c>
      <c r="G15" s="76">
        <f>SUM(G16:G17)</f>
        <v>0.11931569885304448</v>
      </c>
    </row>
    <row r="16" spans="1:8">
      <c r="A16" s="26" t="s">
        <v>19</v>
      </c>
      <c r="B16" s="27" t="s">
        <v>20</v>
      </c>
      <c r="C16" s="72">
        <v>0</v>
      </c>
      <c r="D16" s="28"/>
      <c r="E16" s="28"/>
      <c r="F16" s="28"/>
      <c r="G16" s="29">
        <v>0</v>
      </c>
    </row>
    <row r="17" spans="1:16">
      <c r="A17" s="26" t="s">
        <v>21</v>
      </c>
      <c r="B17" s="27" t="s">
        <v>22</v>
      </c>
      <c r="C17" s="73">
        <v>992200</v>
      </c>
      <c r="D17" s="30" t="e">
        <f>(C17/#REF!)-1</f>
        <v>#REF!</v>
      </c>
      <c r="E17" s="30"/>
      <c r="F17" s="28" t="e">
        <f>C17-#REF!</f>
        <v>#REF!</v>
      </c>
      <c r="G17" s="6">
        <f>C17/$C$80</f>
        <v>0.11931569885304448</v>
      </c>
    </row>
    <row r="18" spans="1:16">
      <c r="A18" s="22" t="s">
        <v>23</v>
      </c>
      <c r="B18" s="23" t="s">
        <v>24</v>
      </c>
      <c r="C18" s="71">
        <f>SUM(C19:C20)</f>
        <v>2646800</v>
      </c>
      <c r="D18" s="20" t="e">
        <f>(C18/#REF!)-1</f>
        <v>#REF!</v>
      </c>
      <c r="E18" s="24"/>
      <c r="F18" s="24" t="e">
        <f>SUM(F19:F20)</f>
        <v>#REF!</v>
      </c>
      <c r="G18" s="25">
        <f>SUM(G19:G20)</f>
        <v>0.3182874337071539</v>
      </c>
    </row>
    <row r="19" spans="1:16">
      <c r="A19" s="26" t="s">
        <v>25</v>
      </c>
      <c r="B19" s="27" t="s">
        <v>20</v>
      </c>
      <c r="C19" s="73">
        <v>1131400</v>
      </c>
      <c r="D19" s="30" t="e">
        <f>(C19/#REF!)-1</f>
        <v>#REF!</v>
      </c>
      <c r="E19" s="30"/>
      <c r="F19" s="28" t="e">
        <f>C19-#REF!</f>
        <v>#REF!</v>
      </c>
      <c r="G19" s="6">
        <f>C19/$C$80</f>
        <v>0.13605501076631174</v>
      </c>
    </row>
    <row r="20" spans="1:16">
      <c r="A20" s="26" t="s">
        <v>26</v>
      </c>
      <c r="B20" s="27" t="s">
        <v>22</v>
      </c>
      <c r="C20" s="74">
        <v>1515400</v>
      </c>
      <c r="D20" s="31" t="e">
        <f>(C20/#REF!)-1</f>
        <v>#REF!</v>
      </c>
      <c r="E20" s="30"/>
      <c r="F20" s="32" t="e">
        <f>C20-#REF!</f>
        <v>#REF!</v>
      </c>
      <c r="G20" s="6">
        <f>C20/$C$80</f>
        <v>0.18223242294084216</v>
      </c>
    </row>
    <row r="21" spans="1:16">
      <c r="A21" s="22" t="s">
        <v>27</v>
      </c>
      <c r="B21" s="23" t="s">
        <v>28</v>
      </c>
      <c r="C21" s="71">
        <f>SUM(C22:C23)</f>
        <v>43500</v>
      </c>
      <c r="D21" s="20" t="e">
        <f>(C21/#REF!)-1</f>
        <v>#REF!</v>
      </c>
      <c r="E21" s="24"/>
      <c r="F21" s="24" t="e">
        <f>SUM(F22:F23)</f>
        <v>#REF!</v>
      </c>
      <c r="G21" s="25">
        <f>SUM(G22:G23)</f>
        <v>5.231034972896024E-3</v>
      </c>
    </row>
    <row r="22" spans="1:16">
      <c r="A22" s="26" t="s">
        <v>29</v>
      </c>
      <c r="B22" s="27" t="s">
        <v>20</v>
      </c>
      <c r="C22" s="73">
        <v>0</v>
      </c>
      <c r="D22" s="30" t="e">
        <f>(C22/#REF!)-1</f>
        <v>#REF!</v>
      </c>
      <c r="E22" s="30"/>
      <c r="F22" s="28" t="e">
        <f>C22-#REF!</f>
        <v>#REF!</v>
      </c>
      <c r="G22" s="29">
        <v>0</v>
      </c>
    </row>
    <row r="23" spans="1:16">
      <c r="A23" s="26" t="s">
        <v>30</v>
      </c>
      <c r="B23" s="27" t="s">
        <v>22</v>
      </c>
      <c r="C23" s="73">
        <v>43500</v>
      </c>
      <c r="D23" s="30" t="e">
        <f>(C23/#REF!)-1</f>
        <v>#REF!</v>
      </c>
      <c r="E23" s="30"/>
      <c r="F23" s="28" t="e">
        <f>C23-#REF!</f>
        <v>#REF!</v>
      </c>
      <c r="G23" s="6">
        <f>C23/$C$80</f>
        <v>5.231034972896024E-3</v>
      </c>
    </row>
    <row r="24" spans="1:16">
      <c r="A24" s="22" t="s">
        <v>127</v>
      </c>
      <c r="B24" s="23" t="s">
        <v>130</v>
      </c>
      <c r="C24" s="71">
        <f>SUM(C25:C26)</f>
        <v>29600</v>
      </c>
      <c r="D24" s="30"/>
      <c r="E24" s="30"/>
      <c r="F24" s="28"/>
      <c r="G24" s="25">
        <f>SUM(G25:G26)</f>
        <v>3.5595088551200527E-3</v>
      </c>
    </row>
    <row r="25" spans="1:16">
      <c r="A25" s="26" t="s">
        <v>128</v>
      </c>
      <c r="B25" s="27" t="s">
        <v>20</v>
      </c>
      <c r="C25" s="72">
        <v>0</v>
      </c>
      <c r="D25" s="30"/>
      <c r="E25" s="30"/>
      <c r="F25" s="28"/>
      <c r="G25" s="29">
        <v>0</v>
      </c>
    </row>
    <row r="26" spans="1:16">
      <c r="A26" s="26" t="s">
        <v>129</v>
      </c>
      <c r="B26" s="27" t="s">
        <v>22</v>
      </c>
      <c r="C26" s="73">
        <v>29600</v>
      </c>
      <c r="D26" s="30"/>
      <c r="E26" s="30"/>
      <c r="F26" s="28"/>
      <c r="G26" s="6">
        <f>C26/$C$80</f>
        <v>3.5595088551200527E-3</v>
      </c>
    </row>
    <row r="27" spans="1:16" s="2" customFormat="1" ht="10.5" customHeight="1">
      <c r="A27" s="33" t="s">
        <v>31</v>
      </c>
      <c r="B27" s="16" t="s">
        <v>32</v>
      </c>
      <c r="C27" s="69">
        <f>SUM(C28:C36)</f>
        <v>1629150</v>
      </c>
      <c r="D27" s="15" t="e">
        <f>(C27/#REF!)-1</f>
        <v>#REF!</v>
      </c>
      <c r="E27" s="14"/>
      <c r="F27" s="14" t="e">
        <f>SUM(F28:F36)</f>
        <v>#REF!</v>
      </c>
      <c r="G27" s="15">
        <f>SUM(G28:G36)</f>
        <v>0.19591127876077144</v>
      </c>
      <c r="I27" s="1"/>
      <c r="J27" s="1"/>
      <c r="K27" s="1"/>
      <c r="L27" s="1"/>
      <c r="M27" s="1"/>
      <c r="N27" s="1"/>
      <c r="O27" s="1"/>
      <c r="P27" s="1"/>
    </row>
    <row r="28" spans="1:16" s="2" customFormat="1">
      <c r="A28" s="26" t="s">
        <v>33</v>
      </c>
      <c r="B28" s="27" t="s">
        <v>34</v>
      </c>
      <c r="C28" s="73">
        <v>236000</v>
      </c>
      <c r="D28" s="30" t="e">
        <f>(C28/#REF!)-1</f>
        <v>#REF!</v>
      </c>
      <c r="E28" s="30"/>
      <c r="F28" s="28" t="e">
        <f>C28-#REF!</f>
        <v>#REF!</v>
      </c>
      <c r="G28" s="6">
        <f t="shared" ref="G28:G35" si="0">C28/$C$80</f>
        <v>2.8379867898930152E-2</v>
      </c>
      <c r="I28" s="1"/>
      <c r="J28" s="1"/>
      <c r="K28" s="1"/>
      <c r="L28" s="1"/>
      <c r="M28" s="1"/>
      <c r="N28" s="1"/>
      <c r="O28" s="1"/>
      <c r="P28" s="1"/>
    </row>
    <row r="29" spans="1:16" s="2" customFormat="1">
      <c r="A29" s="26" t="s">
        <v>35</v>
      </c>
      <c r="B29" s="27" t="s">
        <v>36</v>
      </c>
      <c r="C29" s="74">
        <v>711800</v>
      </c>
      <c r="D29" s="30" t="e">
        <f>(C29/#REF!)-1</f>
        <v>#REF!</v>
      </c>
      <c r="E29" s="30"/>
      <c r="F29" s="28" t="e">
        <f>C29-#REF!</f>
        <v>#REF!</v>
      </c>
      <c r="G29" s="6">
        <f t="shared" si="0"/>
        <v>8.559656767143424E-2</v>
      </c>
      <c r="I29" s="1"/>
      <c r="J29" s="1"/>
      <c r="K29" s="1"/>
      <c r="L29" s="1"/>
      <c r="M29" s="1"/>
      <c r="N29" s="1"/>
      <c r="O29" s="1"/>
      <c r="P29" s="1"/>
    </row>
    <row r="30" spans="1:16" s="2" customFormat="1">
      <c r="A30" s="26" t="s">
        <v>37</v>
      </c>
      <c r="B30" s="27" t="s">
        <v>38</v>
      </c>
      <c r="C30" s="73">
        <v>87000</v>
      </c>
      <c r="D30" s="30" t="e">
        <f>(C30/#REF!)-1</f>
        <v>#REF!</v>
      </c>
      <c r="E30" s="30"/>
      <c r="F30" s="28" t="e">
        <f>C30-#REF!</f>
        <v>#REF!</v>
      </c>
      <c r="G30" s="6">
        <f t="shared" si="0"/>
        <v>1.0462069945792048E-2</v>
      </c>
      <c r="I30" s="1"/>
      <c r="J30" s="1"/>
      <c r="K30" s="1"/>
      <c r="L30" s="1"/>
      <c r="M30" s="1"/>
      <c r="N30" s="1"/>
      <c r="O30" s="1"/>
      <c r="P30" s="1"/>
    </row>
    <row r="31" spans="1:16" s="2" customFormat="1">
      <c r="A31" s="26" t="s">
        <v>39</v>
      </c>
      <c r="B31" s="27" t="s">
        <v>40</v>
      </c>
      <c r="C31" s="73">
        <v>22000</v>
      </c>
      <c r="D31" s="30"/>
      <c r="E31" s="30"/>
      <c r="F31" s="28" t="e">
        <f>C31-#REF!</f>
        <v>#REF!</v>
      </c>
      <c r="G31" s="6">
        <f t="shared" si="0"/>
        <v>2.6455809058324718E-3</v>
      </c>
      <c r="I31" s="1"/>
      <c r="J31" s="1"/>
      <c r="K31" s="1"/>
      <c r="L31" s="1"/>
      <c r="M31" s="1"/>
      <c r="N31" s="1"/>
      <c r="O31" s="1"/>
      <c r="P31" s="1"/>
    </row>
    <row r="32" spans="1:16" s="2" customFormat="1">
      <c r="A32" s="26" t="s">
        <v>41</v>
      </c>
      <c r="B32" s="27" t="s">
        <v>42</v>
      </c>
      <c r="C32" s="73">
        <v>141750</v>
      </c>
      <c r="D32" s="30" t="e">
        <f>(C32/#REF!)-1</f>
        <v>#REF!</v>
      </c>
      <c r="E32" s="30"/>
      <c r="F32" s="28" t="e">
        <f>C32-#REF!</f>
        <v>#REF!</v>
      </c>
      <c r="G32" s="6">
        <f t="shared" si="0"/>
        <v>1.7045958790988767E-2</v>
      </c>
      <c r="I32" s="1"/>
      <c r="J32" s="1"/>
      <c r="K32" s="1"/>
      <c r="L32" s="1"/>
      <c r="M32" s="1"/>
      <c r="N32" s="1"/>
      <c r="O32" s="1"/>
      <c r="P32" s="1"/>
    </row>
    <row r="33" spans="1:16" s="2" customFormat="1">
      <c r="A33" s="26" t="s">
        <v>43</v>
      </c>
      <c r="B33" s="27" t="s">
        <v>44</v>
      </c>
      <c r="C33" s="73">
        <v>127200</v>
      </c>
      <c r="D33" s="30" t="e">
        <f>(C33/#REF!)-1</f>
        <v>#REF!</v>
      </c>
      <c r="E33" s="30"/>
      <c r="F33" s="28" t="e">
        <f>C33-#REF!</f>
        <v>#REF!</v>
      </c>
      <c r="G33" s="6">
        <f t="shared" si="0"/>
        <v>1.52962677828132E-2</v>
      </c>
      <c r="I33" s="1"/>
      <c r="J33" s="1"/>
      <c r="K33" s="1"/>
      <c r="L33" s="1"/>
      <c r="M33" s="1"/>
      <c r="N33" s="1"/>
      <c r="O33" s="1"/>
      <c r="P33" s="1"/>
    </row>
    <row r="34" spans="1:16" s="2" customFormat="1">
      <c r="A34" s="26" t="s">
        <v>45</v>
      </c>
      <c r="B34" s="27" t="s">
        <v>46</v>
      </c>
      <c r="C34" s="73">
        <v>45000</v>
      </c>
      <c r="D34" s="30" t="e">
        <f>(C34/#REF!)-1</f>
        <v>#REF!</v>
      </c>
      <c r="E34" s="30"/>
      <c r="F34" s="28" t="e">
        <f>C34-#REF!</f>
        <v>#REF!</v>
      </c>
      <c r="G34" s="6">
        <f t="shared" si="0"/>
        <v>5.4114154892027835E-3</v>
      </c>
      <c r="I34" s="1"/>
      <c r="J34" s="1"/>
      <c r="K34" s="1"/>
      <c r="L34" s="1"/>
      <c r="M34" s="1"/>
      <c r="N34" s="1"/>
      <c r="O34" s="1"/>
      <c r="P34" s="1"/>
    </row>
    <row r="35" spans="1:16" s="2" customFormat="1">
      <c r="A35" s="26" t="s">
        <v>47</v>
      </c>
      <c r="B35" s="27" t="s">
        <v>133</v>
      </c>
      <c r="C35" s="73">
        <f>221000+37400</f>
        <v>258400</v>
      </c>
      <c r="D35" s="30" t="e">
        <f>(C35/#REF!)-1</f>
        <v>#REF!</v>
      </c>
      <c r="E35" s="30"/>
      <c r="F35" s="28" t="e">
        <f>C35-#REF!</f>
        <v>#REF!</v>
      </c>
      <c r="G35" s="6">
        <f t="shared" si="0"/>
        <v>3.107355027577776E-2</v>
      </c>
      <c r="H35" s="79">
        <v>27531</v>
      </c>
      <c r="I35" s="1"/>
      <c r="J35" s="1"/>
      <c r="K35" s="1"/>
      <c r="L35" s="1"/>
      <c r="M35" s="1"/>
      <c r="N35" s="1"/>
      <c r="O35" s="1"/>
      <c r="P35" s="1"/>
    </row>
    <row r="36" spans="1:16" s="2" customFormat="1">
      <c r="A36" s="26" t="s">
        <v>48</v>
      </c>
      <c r="B36" s="27" t="s">
        <v>49</v>
      </c>
      <c r="C36" s="72">
        <v>0</v>
      </c>
      <c r="D36" s="28"/>
      <c r="E36" s="28"/>
      <c r="F36" s="28"/>
      <c r="G36" s="29">
        <v>0</v>
      </c>
      <c r="I36" s="1"/>
      <c r="J36" s="1"/>
      <c r="K36" s="1"/>
      <c r="L36" s="1"/>
      <c r="M36" s="1"/>
      <c r="N36" s="1"/>
      <c r="O36" s="1"/>
      <c r="P36" s="1"/>
    </row>
    <row r="37" spans="1:16" s="2" customFormat="1" ht="15" customHeight="1">
      <c r="A37" s="12">
        <v>2</v>
      </c>
      <c r="B37" s="13" t="s">
        <v>50</v>
      </c>
      <c r="C37" s="69">
        <f>SUM(C38:C47)</f>
        <v>1555898</v>
      </c>
      <c r="D37" s="15" t="e">
        <f>(C37/#REF!)-1</f>
        <v>#REF!</v>
      </c>
      <c r="E37" s="14"/>
      <c r="F37" s="14" t="e">
        <f>SUM(F38:F47)</f>
        <v>#REF!</v>
      </c>
      <c r="G37" s="15">
        <f>SUM(G38:G47)</f>
        <v>0.18710245637376963</v>
      </c>
      <c r="I37" s="1"/>
      <c r="J37" s="1"/>
      <c r="K37" s="1"/>
      <c r="L37" s="1"/>
      <c r="M37" s="1"/>
      <c r="N37" s="1"/>
      <c r="O37" s="1"/>
      <c r="P37" s="1"/>
    </row>
    <row r="38" spans="1:16" s="2" customFormat="1">
      <c r="A38" s="26" t="s">
        <v>51</v>
      </c>
      <c r="B38" s="27" t="s">
        <v>52</v>
      </c>
      <c r="C38" s="73">
        <v>560000</v>
      </c>
      <c r="D38" s="30" t="e">
        <f>(C38/#REF!)-1</f>
        <v>#REF!</v>
      </c>
      <c r="E38" s="30"/>
      <c r="F38" s="28" t="e">
        <f>C38-#REF!</f>
        <v>#REF!</v>
      </c>
      <c r="G38" s="6">
        <f t="shared" ref="G38:G47" si="1">C38/$C$80</f>
        <v>6.734205942119019E-2</v>
      </c>
      <c r="I38" s="1"/>
      <c r="J38" s="1"/>
      <c r="K38" s="1"/>
      <c r="L38" s="1"/>
      <c r="M38" s="1"/>
      <c r="N38" s="1"/>
      <c r="O38" s="1"/>
      <c r="P38" s="1"/>
    </row>
    <row r="39" spans="1:16" s="2" customFormat="1">
      <c r="A39" s="26" t="s">
        <v>53</v>
      </c>
      <c r="B39" s="27" t="s">
        <v>54</v>
      </c>
      <c r="C39" s="73">
        <v>415548</v>
      </c>
      <c r="D39" s="30" t="e">
        <f>(C39/#REF!)-1</f>
        <v>#REF!</v>
      </c>
      <c r="E39" s="30"/>
      <c r="F39" s="28" t="e">
        <f>C39-#REF!</f>
        <v>#REF!</v>
      </c>
      <c r="G39" s="6">
        <f t="shared" si="1"/>
        <v>4.9971175193494179E-2</v>
      </c>
      <c r="I39" s="1"/>
      <c r="J39" s="1"/>
      <c r="K39" s="1"/>
      <c r="L39" s="1"/>
      <c r="M39" s="1"/>
      <c r="N39" s="1"/>
      <c r="O39" s="1"/>
      <c r="P39" s="1"/>
    </row>
    <row r="40" spans="1:16" s="2" customFormat="1">
      <c r="A40" s="26" t="s">
        <v>55</v>
      </c>
      <c r="B40" s="27" t="s">
        <v>56</v>
      </c>
      <c r="C40" s="73">
        <v>20000</v>
      </c>
      <c r="D40" s="30" t="e">
        <f>(C40/#REF!)-1</f>
        <v>#REF!</v>
      </c>
      <c r="E40" s="30"/>
      <c r="F40" s="28" t="e">
        <f>C40-#REF!</f>
        <v>#REF!</v>
      </c>
      <c r="G40" s="6">
        <f t="shared" si="1"/>
        <v>2.4050735507567924E-3</v>
      </c>
      <c r="I40" s="1"/>
      <c r="J40" s="1"/>
      <c r="K40" s="1"/>
      <c r="L40" s="1"/>
      <c r="M40" s="1"/>
      <c r="N40" s="1"/>
      <c r="O40" s="1"/>
      <c r="P40" s="1"/>
    </row>
    <row r="41" spans="1:16" s="2" customFormat="1">
      <c r="A41" s="26" t="s">
        <v>57</v>
      </c>
      <c r="B41" s="27" t="s">
        <v>58</v>
      </c>
      <c r="C41" s="73">
        <v>5000</v>
      </c>
      <c r="D41" s="30" t="e">
        <f>(C41/#REF!)-1</f>
        <v>#REF!</v>
      </c>
      <c r="E41" s="30"/>
      <c r="F41" s="28" t="e">
        <f>C41-#REF!</f>
        <v>#REF!</v>
      </c>
      <c r="G41" s="6">
        <f t="shared" si="1"/>
        <v>6.0126838768919809E-4</v>
      </c>
      <c r="I41" s="1"/>
      <c r="J41" s="1"/>
      <c r="K41" s="1"/>
      <c r="L41" s="1"/>
      <c r="M41" s="1"/>
      <c r="N41" s="1"/>
      <c r="O41" s="1"/>
      <c r="P41" s="1"/>
    </row>
    <row r="42" spans="1:16" s="2" customFormat="1">
      <c r="A42" s="26" t="s">
        <v>59</v>
      </c>
      <c r="B42" s="27" t="s">
        <v>135</v>
      </c>
      <c r="C42" s="73">
        <v>30000</v>
      </c>
      <c r="D42" s="30" t="e">
        <f>(C42/#REF!)-1</f>
        <v>#REF!</v>
      </c>
      <c r="E42" s="30"/>
      <c r="F42" s="28" t="e">
        <f>C42-#REF!</f>
        <v>#REF!</v>
      </c>
      <c r="G42" s="6">
        <f t="shared" si="1"/>
        <v>3.6076103261351885E-3</v>
      </c>
      <c r="I42" s="1"/>
      <c r="J42" s="1"/>
      <c r="K42" s="1"/>
      <c r="L42" s="1"/>
      <c r="M42" s="1"/>
      <c r="N42" s="1"/>
      <c r="O42" s="1"/>
      <c r="P42" s="1"/>
    </row>
    <row r="43" spans="1:16" s="2" customFormat="1">
      <c r="A43" s="26" t="s">
        <v>60</v>
      </c>
      <c r="B43" s="27" t="s">
        <v>61</v>
      </c>
      <c r="C43" s="74">
        <v>130000</v>
      </c>
      <c r="D43" s="30" t="e">
        <f>(C43/#REF!)-1</f>
        <v>#REF!</v>
      </c>
      <c r="E43" s="30"/>
      <c r="F43" s="28" t="e">
        <f>C43-#REF!</f>
        <v>#REF!</v>
      </c>
      <c r="G43" s="6">
        <f t="shared" si="1"/>
        <v>1.563297807991915E-2</v>
      </c>
      <c r="I43" s="1"/>
      <c r="J43" s="1"/>
      <c r="K43" s="1"/>
      <c r="L43" s="1"/>
      <c r="M43" s="1"/>
      <c r="N43" s="1"/>
      <c r="O43" s="1"/>
      <c r="P43" s="1"/>
    </row>
    <row r="44" spans="1:16" s="2" customFormat="1">
      <c r="A44" s="26" t="s">
        <v>62</v>
      </c>
      <c r="B44" s="27" t="s">
        <v>63</v>
      </c>
      <c r="C44" s="74">
        <v>106300</v>
      </c>
      <c r="D44" s="30" t="e">
        <f>(C44/#REF!)-1</f>
        <v>#REF!</v>
      </c>
      <c r="E44" s="30"/>
      <c r="F44" s="28" t="e">
        <f>C44-#REF!</f>
        <v>#REF!</v>
      </c>
      <c r="G44" s="6">
        <f t="shared" si="1"/>
        <v>1.2782965922272353E-2</v>
      </c>
      <c r="I44" s="1"/>
      <c r="J44" s="1"/>
      <c r="K44" s="1"/>
      <c r="L44" s="1"/>
      <c r="M44" s="1"/>
      <c r="N44" s="1"/>
      <c r="O44" s="1"/>
      <c r="P44" s="1"/>
    </row>
    <row r="45" spans="1:16" s="2" customFormat="1">
      <c r="A45" s="26" t="s">
        <v>64</v>
      </c>
      <c r="B45" s="27" t="s">
        <v>134</v>
      </c>
      <c r="C45" s="73">
        <v>132600</v>
      </c>
      <c r="D45" s="30" t="e">
        <f>(C45/#REF!)-1</f>
        <v>#REF!</v>
      </c>
      <c r="E45" s="30"/>
      <c r="F45" s="28" t="e">
        <f>C45-#REF!</f>
        <v>#REF!</v>
      </c>
      <c r="G45" s="6">
        <f t="shared" si="1"/>
        <v>1.5945637641517536E-2</v>
      </c>
      <c r="I45" s="1"/>
      <c r="J45" s="1"/>
      <c r="K45" s="1"/>
      <c r="L45" s="1"/>
      <c r="M45" s="1"/>
      <c r="N45" s="1"/>
      <c r="O45" s="1"/>
      <c r="P45" s="1"/>
    </row>
    <row r="46" spans="1:16" s="2" customFormat="1">
      <c r="A46" s="26" t="s">
        <v>65</v>
      </c>
      <c r="B46" s="27" t="s">
        <v>136</v>
      </c>
      <c r="C46" s="73">
        <v>25000</v>
      </c>
      <c r="D46" s="30" t="e">
        <f>(C46/#REF!)-1</f>
        <v>#REF!</v>
      </c>
      <c r="E46" s="30"/>
      <c r="F46" s="28" t="e">
        <f>C46-#REF!</f>
        <v>#REF!</v>
      </c>
      <c r="G46" s="6">
        <f t="shared" si="1"/>
        <v>3.0063419384459907E-3</v>
      </c>
      <c r="I46" s="1"/>
      <c r="J46" s="1"/>
      <c r="K46" s="1"/>
      <c r="L46" s="1"/>
      <c r="M46" s="1"/>
      <c r="N46" s="1"/>
      <c r="O46" s="1"/>
      <c r="P46" s="1"/>
    </row>
    <row r="47" spans="1:16" s="2" customFormat="1">
      <c r="A47" s="26" t="s">
        <v>66</v>
      </c>
      <c r="B47" s="34" t="s">
        <v>137</v>
      </c>
      <c r="C47" s="74">
        <v>131450</v>
      </c>
      <c r="D47" s="30" t="e">
        <f>(C47/#REF!)-1</f>
        <v>#REF!</v>
      </c>
      <c r="E47" s="30"/>
      <c r="F47" s="28" t="e">
        <f>C47-#REF!</f>
        <v>#REF!</v>
      </c>
      <c r="G47" s="6">
        <f t="shared" si="1"/>
        <v>1.580734591234902E-2</v>
      </c>
      <c r="I47" s="1"/>
      <c r="J47" s="1"/>
      <c r="K47" s="1"/>
      <c r="L47" s="1"/>
      <c r="M47" s="1"/>
      <c r="N47" s="1"/>
      <c r="O47" s="1"/>
      <c r="P47" s="1"/>
    </row>
    <row r="48" spans="1:16" s="2" customFormat="1" ht="15" customHeight="1">
      <c r="A48" s="12">
        <v>3</v>
      </c>
      <c r="B48" s="16" t="s">
        <v>68</v>
      </c>
      <c r="C48" s="69">
        <f>SUM(C49:C54)</f>
        <v>1118552</v>
      </c>
      <c r="D48" s="15" t="e">
        <f>(C48/#REF!)-1</f>
        <v>#REF!</v>
      </c>
      <c r="E48" s="14"/>
      <c r="F48" s="14" t="e">
        <f>SUM(F49:F54)</f>
        <v>#REF!</v>
      </c>
      <c r="G48" s="15">
        <f>SUM(G49:G54)</f>
        <v>0.13450999151730558</v>
      </c>
      <c r="I48" s="1"/>
      <c r="J48" s="1"/>
      <c r="K48" s="1"/>
      <c r="L48" s="1"/>
      <c r="M48" s="1"/>
      <c r="N48" s="1"/>
      <c r="O48" s="1"/>
      <c r="P48" s="1"/>
    </row>
    <row r="49" spans="1:16" s="2" customFormat="1" ht="21">
      <c r="A49" s="27" t="s">
        <v>69</v>
      </c>
      <c r="B49" s="27" t="s">
        <v>70</v>
      </c>
      <c r="C49" s="74">
        <f>284983+795160</f>
        <v>1080143</v>
      </c>
      <c r="D49" s="30" t="e">
        <f>(C49/#REF!)-1</f>
        <v>#REF!</v>
      </c>
      <c r="E49" s="30"/>
      <c r="F49" s="28" t="e">
        <f>C49-#REF!</f>
        <v>#REF!</v>
      </c>
      <c r="G49" s="8">
        <f>C49/$C$80</f>
        <v>0.12989116801675471</v>
      </c>
      <c r="H49" s="21">
        <f>C49/C7</f>
        <v>0.13577553643720369</v>
      </c>
      <c r="I49" s="1"/>
      <c r="J49" s="1"/>
      <c r="K49" s="1"/>
      <c r="L49" s="1"/>
      <c r="M49" s="1"/>
      <c r="N49" s="1"/>
      <c r="O49" s="1"/>
      <c r="P49" s="1"/>
    </row>
    <row r="50" spans="1:16" s="2" customFormat="1">
      <c r="A50" s="27" t="s">
        <v>71</v>
      </c>
      <c r="B50" s="27" t="s">
        <v>138</v>
      </c>
      <c r="C50" s="73">
        <v>0</v>
      </c>
      <c r="D50" s="28"/>
      <c r="E50" s="28"/>
      <c r="F50" s="28"/>
      <c r="G50" s="29">
        <v>0</v>
      </c>
      <c r="I50" s="1"/>
      <c r="J50" s="1"/>
      <c r="K50" s="1"/>
      <c r="L50" s="1"/>
      <c r="M50" s="1"/>
      <c r="N50" s="1"/>
      <c r="O50" s="1"/>
      <c r="P50" s="1"/>
    </row>
    <row r="51" spans="1:16" s="2" customFormat="1">
      <c r="A51" s="27" t="s">
        <v>72</v>
      </c>
      <c r="B51" s="27" t="s">
        <v>73</v>
      </c>
      <c r="C51" s="73">
        <v>10500</v>
      </c>
      <c r="D51" s="30" t="e">
        <f>(C51/#REF!)-1</f>
        <v>#REF!</v>
      </c>
      <c r="E51" s="30"/>
      <c r="F51" s="28" t="e">
        <f>C51-#REF!</f>
        <v>#REF!</v>
      </c>
      <c r="G51" s="6">
        <f>C51/$C$80</f>
        <v>1.2626636141473161E-3</v>
      </c>
      <c r="I51" s="1"/>
      <c r="J51" s="1"/>
      <c r="K51" s="1"/>
      <c r="L51" s="1"/>
      <c r="M51" s="1"/>
      <c r="N51" s="1"/>
      <c r="O51" s="1"/>
      <c r="P51" s="1"/>
    </row>
    <row r="52" spans="1:16" s="2" customFormat="1">
      <c r="A52" s="27" t="s">
        <v>74</v>
      </c>
      <c r="B52" s="27" t="s">
        <v>139</v>
      </c>
      <c r="C52" s="73">
        <v>27909</v>
      </c>
      <c r="D52" s="30" t="e">
        <f>(C52/#REF!)-1</f>
        <v>#REF!</v>
      </c>
      <c r="E52" s="30"/>
      <c r="F52" s="28" t="e">
        <f>C52-#REF!</f>
        <v>#REF!</v>
      </c>
      <c r="G52" s="6">
        <f>C52/$C$80</f>
        <v>3.3561598864035661E-3</v>
      </c>
      <c r="I52" s="1"/>
      <c r="J52" s="1"/>
      <c r="K52" s="1"/>
      <c r="L52" s="1"/>
      <c r="M52" s="1"/>
      <c r="N52" s="1"/>
      <c r="O52" s="1"/>
      <c r="P52" s="1"/>
    </row>
    <row r="53" spans="1:16" s="2" customFormat="1">
      <c r="A53" s="27" t="s">
        <v>75</v>
      </c>
      <c r="B53" s="27" t="s">
        <v>76</v>
      </c>
      <c r="C53" s="73">
        <v>0</v>
      </c>
      <c r="D53" s="28"/>
      <c r="E53" s="28"/>
      <c r="F53" s="28"/>
      <c r="G53" s="29">
        <v>0</v>
      </c>
      <c r="I53" s="1"/>
      <c r="J53" s="1"/>
      <c r="K53" s="1"/>
      <c r="L53" s="1"/>
      <c r="M53" s="1"/>
      <c r="N53" s="1"/>
      <c r="O53" s="1"/>
      <c r="P53" s="1"/>
    </row>
    <row r="54" spans="1:16" s="2" customFormat="1">
      <c r="A54" s="27" t="s">
        <v>77</v>
      </c>
      <c r="B54" s="27" t="s">
        <v>67</v>
      </c>
      <c r="C54" s="73">
        <v>0</v>
      </c>
      <c r="D54" s="28"/>
      <c r="E54" s="28"/>
      <c r="F54" s="28"/>
      <c r="G54" s="29">
        <v>0</v>
      </c>
      <c r="I54" s="1"/>
      <c r="J54" s="1"/>
      <c r="K54" s="1"/>
      <c r="L54" s="1"/>
      <c r="M54" s="1"/>
      <c r="N54" s="1"/>
      <c r="O54" s="1"/>
      <c r="P54" s="1"/>
    </row>
    <row r="55" spans="1:16" s="2" customFormat="1" ht="15" customHeight="1">
      <c r="A55" s="12">
        <v>4</v>
      </c>
      <c r="B55" s="16" t="s">
        <v>78</v>
      </c>
      <c r="C55" s="69">
        <f>SUM(C56:C60)</f>
        <v>35000</v>
      </c>
      <c r="D55" s="15" t="e">
        <f>(C55/#REF!)-1</f>
        <v>#REF!</v>
      </c>
      <c r="E55" s="14"/>
      <c r="F55" s="14" t="e">
        <f>SUM(F56:F60)</f>
        <v>#REF!</v>
      </c>
      <c r="G55" s="77">
        <f>SUM(G56:G60)</f>
        <v>4.2088787138243869E-3</v>
      </c>
      <c r="I55" s="1"/>
      <c r="J55" s="1"/>
      <c r="K55" s="1"/>
      <c r="L55" s="1"/>
      <c r="M55" s="1"/>
      <c r="N55" s="1"/>
      <c r="O55" s="1"/>
      <c r="P55" s="1"/>
    </row>
    <row r="56" spans="1:16" s="2" customFormat="1">
      <c r="A56" s="26" t="s">
        <v>79</v>
      </c>
      <c r="B56" s="27" t="s">
        <v>80</v>
      </c>
      <c r="C56" s="73">
        <v>0</v>
      </c>
      <c r="D56" s="28"/>
      <c r="E56" s="28"/>
      <c r="F56" s="28"/>
      <c r="G56" s="29">
        <v>0</v>
      </c>
      <c r="I56" s="1"/>
      <c r="J56" s="1"/>
      <c r="K56" s="1"/>
      <c r="L56" s="1"/>
      <c r="M56" s="1"/>
      <c r="N56" s="1"/>
      <c r="O56" s="1"/>
      <c r="P56" s="1"/>
    </row>
    <row r="57" spans="1:16" s="2" customFormat="1">
      <c r="A57" s="26" t="s">
        <v>81</v>
      </c>
      <c r="B57" s="27" t="s">
        <v>82</v>
      </c>
      <c r="C57" s="73">
        <v>15000</v>
      </c>
      <c r="D57" s="30" t="e">
        <f>(C57/#REF!)-1</f>
        <v>#REF!</v>
      </c>
      <c r="E57" s="30"/>
      <c r="F57" s="28" t="e">
        <f>C57-#REF!</f>
        <v>#REF!</v>
      </c>
      <c r="G57" s="6">
        <f>C57/$C$80</f>
        <v>1.8038051630675943E-3</v>
      </c>
      <c r="I57" s="1"/>
      <c r="J57" s="1"/>
      <c r="K57" s="1"/>
      <c r="L57" s="1"/>
      <c r="M57" s="1"/>
      <c r="N57" s="1"/>
      <c r="O57" s="1"/>
      <c r="P57" s="1"/>
    </row>
    <row r="58" spans="1:16" s="2" customFormat="1">
      <c r="A58" s="26" t="s">
        <v>83</v>
      </c>
      <c r="B58" s="27" t="s">
        <v>84</v>
      </c>
      <c r="C58" s="73">
        <v>20000</v>
      </c>
      <c r="D58" s="30" t="e">
        <f>(C58/#REF!)-1</f>
        <v>#REF!</v>
      </c>
      <c r="E58" s="30"/>
      <c r="F58" s="28" t="e">
        <f>C58-#REF!</f>
        <v>#REF!</v>
      </c>
      <c r="G58" s="6">
        <f>C58/$C$80</f>
        <v>2.4050735507567924E-3</v>
      </c>
      <c r="I58" s="1"/>
      <c r="J58" s="1"/>
      <c r="K58" s="1"/>
      <c r="L58" s="1"/>
      <c r="M58" s="1"/>
      <c r="N58" s="1"/>
      <c r="O58" s="1"/>
      <c r="P58" s="1"/>
    </row>
    <row r="59" spans="1:16" s="2" customFormat="1">
      <c r="A59" s="26" t="s">
        <v>85</v>
      </c>
      <c r="B59" s="27" t="s">
        <v>76</v>
      </c>
      <c r="C59" s="73">
        <v>0</v>
      </c>
      <c r="D59" s="28"/>
      <c r="E59" s="28"/>
      <c r="F59" s="28"/>
      <c r="G59" s="29">
        <v>0</v>
      </c>
      <c r="I59" s="1"/>
      <c r="J59" s="1"/>
      <c r="K59" s="1"/>
      <c r="L59" s="1"/>
      <c r="M59" s="1"/>
      <c r="N59" s="1"/>
      <c r="O59" s="1"/>
      <c r="P59" s="1"/>
    </row>
    <row r="60" spans="1:16" s="2" customFormat="1">
      <c r="A60" s="26" t="s">
        <v>86</v>
      </c>
      <c r="B60" s="27" t="s">
        <v>67</v>
      </c>
      <c r="C60" s="73">
        <v>0</v>
      </c>
      <c r="D60" s="28"/>
      <c r="E60" s="28"/>
      <c r="F60" s="28"/>
      <c r="G60" s="29">
        <v>0</v>
      </c>
      <c r="I60" s="1"/>
      <c r="J60" s="1"/>
      <c r="K60" s="1"/>
      <c r="L60" s="1"/>
      <c r="M60" s="1"/>
      <c r="N60" s="1"/>
      <c r="O60" s="1"/>
      <c r="P60" s="1"/>
    </row>
    <row r="61" spans="1:16" s="2" customFormat="1" ht="15" customHeight="1">
      <c r="A61" s="12">
        <v>5</v>
      </c>
      <c r="B61" s="16" t="s">
        <v>87</v>
      </c>
      <c r="C61" s="69">
        <f>SUM(C62:C64)</f>
        <v>69000</v>
      </c>
      <c r="D61" s="15" t="e">
        <f>(C61/#REF!)-1</f>
        <v>#REF!</v>
      </c>
      <c r="E61" s="14"/>
      <c r="F61" s="14" t="e">
        <f>SUM(F62:F64)</f>
        <v>#REF!</v>
      </c>
      <c r="G61" s="15">
        <f>SUM(G62:G65)</f>
        <v>8.2975037501109346E-3</v>
      </c>
      <c r="I61" s="1"/>
      <c r="J61" s="1"/>
      <c r="K61" s="1"/>
      <c r="L61" s="1"/>
      <c r="M61" s="1"/>
      <c r="N61" s="1"/>
      <c r="O61" s="1"/>
      <c r="P61" s="1"/>
    </row>
    <row r="62" spans="1:16" s="2" customFormat="1">
      <c r="A62" s="26" t="s">
        <v>88</v>
      </c>
      <c r="B62" s="35" t="s">
        <v>89</v>
      </c>
      <c r="C62" s="73">
        <v>58000</v>
      </c>
      <c r="D62" s="30" t="e">
        <f>(C62/#REF!)-1</f>
        <v>#REF!</v>
      </c>
      <c r="E62" s="30"/>
      <c r="F62" s="28" t="e">
        <f>C62-#REF!</f>
        <v>#REF!</v>
      </c>
      <c r="G62" s="6">
        <f>C62/$C$80</f>
        <v>6.9747132971946981E-3</v>
      </c>
      <c r="I62" s="1"/>
      <c r="J62" s="1"/>
      <c r="K62" s="1"/>
      <c r="L62" s="1"/>
      <c r="M62" s="1"/>
      <c r="N62" s="1"/>
      <c r="O62" s="1"/>
      <c r="P62" s="1"/>
    </row>
    <row r="63" spans="1:16" s="2" customFormat="1">
      <c r="A63" s="26" t="s">
        <v>90</v>
      </c>
      <c r="B63" s="35" t="s">
        <v>91</v>
      </c>
      <c r="C63" s="73">
        <v>11000</v>
      </c>
      <c r="D63" s="30" t="e">
        <f>(C63/#REF!)-1</f>
        <v>#REF!</v>
      </c>
      <c r="E63" s="30"/>
      <c r="F63" s="28" t="e">
        <f>C63-#REF!</f>
        <v>#REF!</v>
      </c>
      <c r="G63" s="6">
        <f>C63/$C$80</f>
        <v>1.3227904529162359E-3</v>
      </c>
      <c r="I63" s="1"/>
      <c r="J63" s="1"/>
      <c r="K63" s="1"/>
      <c r="L63" s="1"/>
      <c r="M63" s="1"/>
      <c r="N63" s="1"/>
      <c r="O63" s="1"/>
      <c r="P63" s="1"/>
    </row>
    <row r="64" spans="1:16" s="2" customFormat="1">
      <c r="A64" s="26" t="s">
        <v>92</v>
      </c>
      <c r="B64" s="35" t="s">
        <v>93</v>
      </c>
      <c r="C64" s="73">
        <v>0</v>
      </c>
      <c r="D64" s="28"/>
      <c r="E64" s="28"/>
      <c r="F64" s="28"/>
      <c r="G64" s="29">
        <v>0</v>
      </c>
      <c r="I64" s="1"/>
      <c r="J64" s="1"/>
      <c r="K64" s="1"/>
      <c r="L64" s="1"/>
      <c r="M64" s="1"/>
      <c r="N64" s="1"/>
      <c r="O64" s="1"/>
      <c r="P64" s="1"/>
    </row>
    <row r="65" spans="1:16" s="2" customFormat="1">
      <c r="A65" s="26" t="s">
        <v>94</v>
      </c>
      <c r="B65" s="35" t="s">
        <v>67</v>
      </c>
      <c r="C65" s="73">
        <v>0</v>
      </c>
      <c r="D65" s="28"/>
      <c r="E65" s="28"/>
      <c r="F65" s="28"/>
      <c r="G65" s="29">
        <v>0</v>
      </c>
      <c r="I65" s="1"/>
      <c r="J65" s="1"/>
      <c r="K65" s="1"/>
      <c r="L65" s="1"/>
      <c r="M65" s="1"/>
      <c r="N65" s="1"/>
      <c r="O65" s="1"/>
      <c r="P65" s="1"/>
    </row>
    <row r="66" spans="1:16" s="2" customFormat="1" ht="15.75" customHeight="1">
      <c r="A66" s="12">
        <v>6</v>
      </c>
      <c r="B66" s="16" t="s">
        <v>95</v>
      </c>
      <c r="C66" s="69">
        <f>SUM(C67:C69)</f>
        <v>26500</v>
      </c>
      <c r="D66" s="15" t="e">
        <f>(C66/#REF!)-1</f>
        <v>#REF!</v>
      </c>
      <c r="E66" s="14"/>
      <c r="F66" s="14" t="e">
        <f>SUM(F67:F69)</f>
        <v>#REF!</v>
      </c>
      <c r="G66" s="15">
        <f>SUM(G67:G69)</f>
        <v>3.1867224547527501E-3</v>
      </c>
      <c r="I66" s="1"/>
      <c r="J66" s="1"/>
      <c r="K66" s="1"/>
      <c r="L66" s="1"/>
      <c r="M66" s="1"/>
      <c r="N66" s="1"/>
      <c r="O66" s="1"/>
      <c r="P66" s="1"/>
    </row>
    <row r="67" spans="1:16" s="2" customFormat="1">
      <c r="A67" s="26" t="s">
        <v>96</v>
      </c>
      <c r="B67" s="27" t="s">
        <v>97</v>
      </c>
      <c r="C67" s="73">
        <v>20000</v>
      </c>
      <c r="D67" s="30" t="e">
        <f>(C67/#REF!)-1</f>
        <v>#REF!</v>
      </c>
      <c r="E67" s="30"/>
      <c r="F67" s="28" t="e">
        <f>C67-#REF!</f>
        <v>#REF!</v>
      </c>
      <c r="G67" s="6">
        <f>C67/$C$80</f>
        <v>2.4050735507567924E-3</v>
      </c>
      <c r="I67" s="1"/>
      <c r="J67" s="1"/>
      <c r="K67" s="1"/>
      <c r="L67" s="1"/>
      <c r="M67" s="1"/>
      <c r="N67" s="1"/>
      <c r="O67" s="1"/>
      <c r="P67" s="1"/>
    </row>
    <row r="68" spans="1:16" s="2" customFormat="1">
      <c r="A68" s="26" t="s">
        <v>98</v>
      </c>
      <c r="B68" s="27" t="s">
        <v>99</v>
      </c>
      <c r="C68" s="73">
        <v>3500</v>
      </c>
      <c r="D68" s="30" t="e">
        <f>(C68/#REF!)-1</f>
        <v>#REF!</v>
      </c>
      <c r="E68" s="30"/>
      <c r="F68" s="28" t="e">
        <f>C68-#REF!</f>
        <v>#REF!</v>
      </c>
      <c r="G68" s="6">
        <f>C68/$C$80</f>
        <v>4.208878713824387E-4</v>
      </c>
      <c r="I68" s="1"/>
      <c r="J68" s="1"/>
      <c r="K68" s="1"/>
      <c r="L68" s="1"/>
      <c r="M68" s="1"/>
      <c r="N68" s="1"/>
      <c r="O68" s="1"/>
      <c r="P68" s="1"/>
    </row>
    <row r="69" spans="1:16" s="2" customFormat="1">
      <c r="A69" s="26" t="s">
        <v>100</v>
      </c>
      <c r="B69" s="35" t="s">
        <v>140</v>
      </c>
      <c r="C69" s="73">
        <v>3000</v>
      </c>
      <c r="D69" s="30" t="e">
        <f>(C69/#REF!)-1</f>
        <v>#REF!</v>
      </c>
      <c r="E69" s="30"/>
      <c r="F69" s="28" t="e">
        <f>C69-#REF!</f>
        <v>#REF!</v>
      </c>
      <c r="G69" s="6">
        <f>C69/$C$80</f>
        <v>3.6076103261351884E-4</v>
      </c>
      <c r="I69" s="1"/>
      <c r="J69" s="1"/>
      <c r="K69" s="1"/>
      <c r="L69" s="1"/>
      <c r="M69" s="1"/>
      <c r="N69" s="1"/>
      <c r="O69" s="1"/>
      <c r="P69" s="1"/>
    </row>
    <row r="70" spans="1:16" s="2" customFormat="1" ht="15" customHeight="1">
      <c r="A70" s="12">
        <v>7</v>
      </c>
      <c r="B70" s="16" t="s">
        <v>101</v>
      </c>
      <c r="C70" s="69">
        <f>SUM(C71:C72)</f>
        <v>20000</v>
      </c>
      <c r="D70" s="15" t="e">
        <f>(C70/#REF!)-1</f>
        <v>#REF!</v>
      </c>
      <c r="E70" s="14"/>
      <c r="F70" s="14" t="e">
        <f>SUM(F71:F72)</f>
        <v>#REF!</v>
      </c>
      <c r="G70" s="15">
        <f>SUM(G71:G72)</f>
        <v>2.4050735507567924E-3</v>
      </c>
      <c r="I70" s="1"/>
      <c r="J70" s="1"/>
      <c r="K70" s="1"/>
      <c r="L70" s="1"/>
      <c r="M70" s="1"/>
      <c r="N70" s="1"/>
      <c r="O70" s="1"/>
      <c r="P70" s="1"/>
    </row>
    <row r="71" spans="1:16" s="2" customFormat="1" ht="10.5" customHeight="1">
      <c r="A71" s="26" t="s">
        <v>102</v>
      </c>
      <c r="B71" s="27" t="s">
        <v>141</v>
      </c>
      <c r="C71" s="73">
        <v>20000</v>
      </c>
      <c r="D71" s="30" t="e">
        <f>(C71/#REF!)-1</f>
        <v>#REF!</v>
      </c>
      <c r="E71" s="30"/>
      <c r="F71" s="28" t="e">
        <f>C71-#REF!</f>
        <v>#REF!</v>
      </c>
      <c r="G71" s="6">
        <f>C71/$C$80</f>
        <v>2.4050735507567924E-3</v>
      </c>
      <c r="I71" s="1"/>
      <c r="J71" s="1"/>
      <c r="K71" s="1"/>
      <c r="L71" s="1"/>
      <c r="M71" s="1"/>
      <c r="N71" s="1"/>
      <c r="O71" s="1"/>
      <c r="P71" s="1"/>
    </row>
    <row r="72" spans="1:16" s="2" customFormat="1">
      <c r="A72" s="36" t="s">
        <v>103</v>
      </c>
      <c r="B72" s="35" t="s">
        <v>142</v>
      </c>
      <c r="C72" s="73">
        <v>0</v>
      </c>
      <c r="D72" s="28"/>
      <c r="E72" s="28"/>
      <c r="F72" s="28" t="e">
        <f>#REF!+#REF!+C72+D72</f>
        <v>#REF!</v>
      </c>
      <c r="G72" s="29">
        <v>0</v>
      </c>
      <c r="I72" s="1"/>
      <c r="J72" s="1"/>
      <c r="K72" s="1"/>
      <c r="L72" s="1"/>
      <c r="M72" s="1"/>
      <c r="N72" s="1"/>
      <c r="O72" s="1"/>
      <c r="P72" s="1"/>
    </row>
    <row r="73" spans="1:16" s="2" customFormat="1" ht="15.75" customHeight="1">
      <c r="A73" s="12">
        <v>8</v>
      </c>
      <c r="B73" s="16" t="s">
        <v>104</v>
      </c>
      <c r="C73" s="69">
        <f>SUM(C74:C76)</f>
        <v>70000</v>
      </c>
      <c r="D73" s="15" t="e">
        <f>(C73/#REF!)-1</f>
        <v>#REF!</v>
      </c>
      <c r="E73" s="14"/>
      <c r="F73" s="14" t="e">
        <f>SUM(F74:F76)</f>
        <v>#REF!</v>
      </c>
      <c r="G73" s="15">
        <f>SUM(G74:G76)</f>
        <v>8.4177574276487737E-3</v>
      </c>
      <c r="I73" s="1"/>
      <c r="J73" s="1"/>
      <c r="K73" s="1"/>
      <c r="L73" s="1"/>
      <c r="M73" s="1"/>
      <c r="N73" s="1"/>
      <c r="O73" s="1"/>
      <c r="P73" s="1"/>
    </row>
    <row r="74" spans="1:16" s="2" customFormat="1">
      <c r="A74" s="26" t="s">
        <v>105</v>
      </c>
      <c r="B74" s="27" t="s">
        <v>143</v>
      </c>
      <c r="C74" s="73">
        <v>20000</v>
      </c>
      <c r="D74" s="30" t="e">
        <f>(C74/#REF!)-1</f>
        <v>#REF!</v>
      </c>
      <c r="E74" s="30"/>
      <c r="F74" s="28" t="e">
        <f>C74-#REF!</f>
        <v>#REF!</v>
      </c>
      <c r="G74" s="6">
        <f>C74/$C$80</f>
        <v>2.4050735507567924E-3</v>
      </c>
      <c r="I74" s="1"/>
      <c r="J74" s="1"/>
      <c r="K74" s="1"/>
      <c r="L74" s="1"/>
      <c r="M74" s="1"/>
      <c r="N74" s="1"/>
      <c r="O74" s="1"/>
      <c r="P74" s="1"/>
    </row>
    <row r="75" spans="1:16" s="2" customFormat="1">
      <c r="A75" s="26" t="s">
        <v>106</v>
      </c>
      <c r="B75" s="27" t="s">
        <v>107</v>
      </c>
      <c r="C75" s="73">
        <v>40000</v>
      </c>
      <c r="D75" s="30" t="e">
        <f>(C75/#REF!)-1</f>
        <v>#REF!</v>
      </c>
      <c r="E75" s="30"/>
      <c r="F75" s="28" t="e">
        <f>C75-#REF!</f>
        <v>#REF!</v>
      </c>
      <c r="G75" s="6">
        <f>C75/$C$80</f>
        <v>4.8101471015135847E-3</v>
      </c>
      <c r="I75" s="1"/>
      <c r="J75" s="1"/>
      <c r="K75" s="1"/>
      <c r="L75" s="1"/>
      <c r="M75" s="1"/>
      <c r="N75" s="1"/>
      <c r="O75" s="1"/>
      <c r="P75" s="1"/>
    </row>
    <row r="76" spans="1:16" s="2" customFormat="1">
      <c r="A76" s="26" t="s">
        <v>108</v>
      </c>
      <c r="B76" s="27" t="s">
        <v>109</v>
      </c>
      <c r="C76" s="73">
        <v>10000</v>
      </c>
      <c r="D76" s="30" t="e">
        <f>(C76/#REF!)-1</f>
        <v>#REF!</v>
      </c>
      <c r="E76" s="30"/>
      <c r="F76" s="28" t="e">
        <f>C76-#REF!</f>
        <v>#REF!</v>
      </c>
      <c r="G76" s="6">
        <f>C76/$C$80</f>
        <v>1.2025367753783962E-3</v>
      </c>
      <c r="I76" s="1"/>
      <c r="J76" s="1"/>
      <c r="K76" s="1"/>
      <c r="L76" s="1"/>
      <c r="M76" s="1"/>
      <c r="N76" s="1"/>
      <c r="O76" s="1"/>
      <c r="P76" s="1"/>
    </row>
    <row r="77" spans="1:16" s="2" customFormat="1" ht="15" customHeight="1">
      <c r="A77" s="12">
        <v>9</v>
      </c>
      <c r="B77" s="16" t="s">
        <v>110</v>
      </c>
      <c r="C77" s="69">
        <f>SUM(C78:C79)</f>
        <v>79554</v>
      </c>
      <c r="D77" s="15" t="e">
        <f>(C77/#REF!)-1</f>
        <v>#REF!</v>
      </c>
      <c r="E77" s="14"/>
      <c r="F77" s="14" t="e">
        <f>SUM(F78:F79)</f>
        <v>#REF!</v>
      </c>
      <c r="G77" s="15">
        <f>SUM(G78:G79)</f>
        <v>9.5666610628452938E-3</v>
      </c>
      <c r="I77" s="1"/>
      <c r="J77" s="1"/>
      <c r="K77" s="1"/>
      <c r="L77" s="1"/>
      <c r="M77" s="1"/>
      <c r="N77" s="1"/>
      <c r="O77" s="1"/>
      <c r="P77" s="1"/>
    </row>
    <row r="78" spans="1:16" s="2" customFormat="1" ht="10.5" customHeight="1">
      <c r="A78" s="26" t="s">
        <v>111</v>
      </c>
      <c r="B78" s="27" t="s">
        <v>112</v>
      </c>
      <c r="C78" s="73">
        <v>0</v>
      </c>
      <c r="D78" s="28"/>
      <c r="E78" s="28"/>
      <c r="F78" s="28" t="e">
        <f>#REF!+#REF!+C78+D78</f>
        <v>#REF!</v>
      </c>
      <c r="G78" s="29">
        <v>0</v>
      </c>
      <c r="I78" s="1"/>
      <c r="J78" s="1"/>
      <c r="K78" s="1"/>
      <c r="L78" s="1"/>
      <c r="M78" s="1"/>
      <c r="N78" s="1"/>
      <c r="O78" s="1"/>
      <c r="P78" s="1"/>
    </row>
    <row r="79" spans="1:16" s="2" customFormat="1">
      <c r="A79" s="26" t="s">
        <v>113</v>
      </c>
      <c r="B79" s="27" t="s">
        <v>114</v>
      </c>
      <c r="C79" s="73">
        <f>71224+8330</f>
        <v>79554</v>
      </c>
      <c r="D79" s="30" t="e">
        <f>(C79/#REF!)-1</f>
        <v>#REF!</v>
      </c>
      <c r="E79" s="30"/>
      <c r="F79" s="28" t="e">
        <f>C79-#REF!</f>
        <v>#REF!</v>
      </c>
      <c r="G79" s="6">
        <f>C79/$C$80</f>
        <v>9.5666610628452938E-3</v>
      </c>
      <c r="H79" s="7">
        <f>C79/C7</f>
        <v>1.0000052794607106E-2</v>
      </c>
      <c r="I79" s="1"/>
      <c r="J79" s="1"/>
      <c r="K79" s="1"/>
      <c r="L79" s="1"/>
      <c r="M79" s="1"/>
      <c r="N79" s="1"/>
      <c r="O79" s="1"/>
      <c r="P79" s="1"/>
    </row>
    <row r="80" spans="1:16" s="2" customFormat="1">
      <c r="A80" s="92" t="s">
        <v>115</v>
      </c>
      <c r="B80" s="93"/>
      <c r="C80" s="75">
        <f>SUM(C12+C37+C48+C55+C61+C66+C70+C73+C77)</f>
        <v>8315754</v>
      </c>
      <c r="D80" s="15" t="e">
        <f>(C80/#REF!)-1</f>
        <v>#REF!</v>
      </c>
      <c r="E80" s="37"/>
      <c r="F80" s="37" t="e">
        <f>SUM(F12+F37+F48+F55+F61+F66+F70+F73+F77)</f>
        <v>#REF!</v>
      </c>
      <c r="G80" s="38">
        <f>SUM(G12+G37+G48+G55+G61+G66+G70+G73+G77)</f>
        <v>1</v>
      </c>
      <c r="I80" s="1"/>
      <c r="J80" s="1"/>
      <c r="K80" s="1"/>
      <c r="L80" s="1"/>
      <c r="M80" s="1"/>
      <c r="N80" s="1"/>
      <c r="O80" s="1"/>
      <c r="P80" s="1"/>
    </row>
    <row r="81" spans="1:16" s="2" customFormat="1">
      <c r="A81" s="39"/>
      <c r="B81" s="40"/>
      <c r="C81" s="78"/>
      <c r="D81" s="41"/>
      <c r="E81" s="41"/>
      <c r="F81" s="42"/>
      <c r="G81" s="43"/>
      <c r="I81" s="1"/>
      <c r="J81" s="1"/>
      <c r="K81" s="1"/>
      <c r="L81" s="1"/>
      <c r="M81" s="1"/>
      <c r="N81" s="1"/>
      <c r="O81" s="1"/>
      <c r="P81" s="1"/>
    </row>
    <row r="82" spans="1:16" s="2" customFormat="1">
      <c r="A82" s="103" t="s">
        <v>116</v>
      </c>
      <c r="B82" s="103"/>
      <c r="C82" s="44" t="s">
        <v>125</v>
      </c>
      <c r="D82" s="44">
        <v>0</v>
      </c>
      <c r="E82" s="44"/>
      <c r="F82" s="44" t="e">
        <f>#REF!+#REF!+C82+D82</f>
        <v>#REF!</v>
      </c>
      <c r="G82" s="45"/>
      <c r="I82" s="1"/>
      <c r="J82" s="1"/>
      <c r="K82" s="1"/>
      <c r="L82" s="1"/>
      <c r="M82" s="1"/>
      <c r="N82" s="1"/>
      <c r="O82" s="1"/>
      <c r="P82" s="1"/>
    </row>
    <row r="83" spans="1:16" s="2" customFormat="1" ht="10.5" customHeight="1">
      <c r="A83" s="104" t="s">
        <v>131</v>
      </c>
      <c r="B83" s="104"/>
      <c r="C83" s="90">
        <v>213673</v>
      </c>
      <c r="D83" s="47">
        <v>0</v>
      </c>
      <c r="E83" s="47"/>
      <c r="F83" s="47" t="e">
        <f>#REF!+#REF!+C83+D83</f>
        <v>#REF!</v>
      </c>
      <c r="G83" s="6">
        <f>C83/$C$80</f>
        <v>2.5694964040542806E-2</v>
      </c>
      <c r="H83" s="7">
        <f>C83/C7</f>
        <v>2.6859004962441663E-2</v>
      </c>
      <c r="I83" s="1"/>
      <c r="J83" s="1"/>
      <c r="K83" s="1"/>
      <c r="L83" s="1"/>
      <c r="M83" s="1"/>
      <c r="N83" s="1"/>
      <c r="O83" s="1"/>
      <c r="P83" s="1"/>
    </row>
    <row r="84" spans="1:16" s="2" customFormat="1">
      <c r="A84" s="39"/>
      <c r="B84" s="48"/>
      <c r="C84" s="91"/>
      <c r="D84" s="41"/>
      <c r="E84" s="41"/>
      <c r="F84" s="41"/>
      <c r="G84" s="43"/>
      <c r="I84" s="1"/>
      <c r="J84" s="1"/>
      <c r="K84" s="1"/>
      <c r="L84" s="1"/>
      <c r="M84" s="1"/>
      <c r="N84" s="1"/>
      <c r="O84" s="1"/>
      <c r="P84" s="1"/>
    </row>
    <row r="85" spans="1:16" s="2" customFormat="1">
      <c r="A85" s="105" t="s">
        <v>117</v>
      </c>
      <c r="B85" s="105"/>
      <c r="C85" s="44" t="s">
        <v>125</v>
      </c>
      <c r="D85" s="44">
        <f>D10+D82</f>
        <v>0</v>
      </c>
      <c r="E85" s="44"/>
      <c r="F85" s="44" t="e">
        <f>#REF!+#REF!+C85+D85</f>
        <v>#REF!</v>
      </c>
      <c r="G85" s="45"/>
      <c r="I85" s="1"/>
      <c r="J85" s="1"/>
      <c r="K85" s="1"/>
      <c r="L85" s="1"/>
      <c r="M85" s="1"/>
      <c r="N85" s="1"/>
      <c r="O85" s="1"/>
      <c r="P85" s="1"/>
    </row>
    <row r="86" spans="1:16" s="2" customFormat="1">
      <c r="A86" s="106" t="s">
        <v>118</v>
      </c>
      <c r="B86" s="106"/>
      <c r="C86" s="46"/>
      <c r="D86" s="47" t="e">
        <f>D80+D83</f>
        <v>#REF!</v>
      </c>
      <c r="E86" s="47"/>
      <c r="F86" s="47" t="e">
        <f>#REF!+#REF!+C86+D86</f>
        <v>#REF!</v>
      </c>
      <c r="G86" s="49"/>
      <c r="I86" s="1"/>
      <c r="J86" s="1"/>
      <c r="K86" s="1"/>
      <c r="L86" s="1"/>
      <c r="M86" s="1"/>
      <c r="N86" s="1"/>
      <c r="O86" s="1"/>
      <c r="P86" s="1"/>
    </row>
    <row r="87" spans="1:16" s="2" customFormat="1">
      <c r="A87" s="50"/>
      <c r="B87" s="51"/>
      <c r="C87" s="52"/>
      <c r="D87" s="53"/>
      <c r="E87" s="53"/>
      <c r="F87" s="53"/>
      <c r="G87" s="43"/>
      <c r="I87" s="1"/>
      <c r="J87" s="1"/>
      <c r="K87" s="1"/>
      <c r="L87" s="1"/>
      <c r="M87" s="1"/>
      <c r="N87" s="1"/>
      <c r="O87" s="1"/>
      <c r="P87" s="1"/>
    </row>
    <row r="88" spans="1:16" s="2" customFormat="1">
      <c r="A88" s="54" t="s">
        <v>126</v>
      </c>
      <c r="B88" s="55"/>
      <c r="C88" s="80">
        <f>C80</f>
        <v>8315754</v>
      </c>
      <c r="D88" s="56"/>
      <c r="E88" s="56"/>
      <c r="F88" s="57"/>
      <c r="G88" s="29">
        <v>0</v>
      </c>
      <c r="I88" s="1"/>
      <c r="J88" s="1"/>
      <c r="K88" s="1"/>
      <c r="L88" s="1"/>
      <c r="M88" s="1"/>
      <c r="N88" s="1"/>
      <c r="O88" s="1"/>
      <c r="P88" s="1"/>
    </row>
    <row r="89" spans="1:16" s="2" customFormat="1">
      <c r="A89" s="58"/>
      <c r="B89" s="58"/>
      <c r="C89" s="59"/>
      <c r="D89" s="107" t="s">
        <v>119</v>
      </c>
      <c r="E89" s="107"/>
      <c r="F89" s="107"/>
      <c r="I89" s="1"/>
      <c r="J89" s="1"/>
      <c r="K89" s="1"/>
      <c r="L89" s="1"/>
      <c r="M89" s="1"/>
      <c r="N89" s="1"/>
      <c r="O89" s="1"/>
      <c r="P89" s="1"/>
    </row>
    <row r="90" spans="1:16" s="2" customFormat="1">
      <c r="A90" s="96" t="s">
        <v>148</v>
      </c>
      <c r="B90" s="97"/>
      <c r="C90" s="97"/>
      <c r="D90" s="1"/>
      <c r="E90" s="1"/>
      <c r="F90" s="1"/>
      <c r="I90" s="1"/>
      <c r="J90" s="1"/>
      <c r="K90" s="1"/>
      <c r="L90" s="1"/>
      <c r="M90" s="1"/>
      <c r="N90" s="1"/>
      <c r="O90" s="1"/>
      <c r="P90" s="1"/>
    </row>
    <row r="91" spans="1:16" s="2" customFormat="1">
      <c r="A91" s="97"/>
      <c r="B91" s="97"/>
      <c r="C91" s="97"/>
      <c r="D91" s="1"/>
      <c r="E91" s="1"/>
      <c r="F91" s="1"/>
      <c r="I91" s="1"/>
      <c r="J91" s="1"/>
      <c r="K91" s="1"/>
      <c r="L91" s="1"/>
      <c r="M91" s="1"/>
      <c r="N91" s="1"/>
      <c r="O91" s="1"/>
      <c r="P91" s="1"/>
    </row>
    <row r="92" spans="1:16" s="2" customFormat="1">
      <c r="A92" s="97"/>
      <c r="B92" s="97"/>
      <c r="C92" s="97"/>
      <c r="D92" s="1"/>
      <c r="E92" s="1"/>
      <c r="F92" s="1"/>
      <c r="I92" s="1"/>
      <c r="J92" s="1"/>
      <c r="K92" s="1"/>
      <c r="L92" s="1"/>
      <c r="M92" s="1"/>
      <c r="N92" s="1"/>
      <c r="O92" s="1"/>
      <c r="P92" s="1"/>
    </row>
    <row r="93" spans="1:16" s="2" customFormat="1">
      <c r="A93" s="58"/>
      <c r="B93" s="61"/>
      <c r="C93" s="60"/>
      <c r="D93" s="62"/>
      <c r="E93" s="62"/>
      <c r="F93" s="63"/>
      <c r="I93" s="1"/>
      <c r="J93" s="1"/>
      <c r="K93" s="1"/>
      <c r="L93" s="1"/>
      <c r="M93" s="1"/>
      <c r="N93" s="1"/>
      <c r="O93" s="1"/>
      <c r="P93" s="1"/>
    </row>
    <row r="94" spans="1:16" s="2" customFormat="1">
      <c r="A94" s="58"/>
      <c r="B94" s="61"/>
      <c r="C94" s="60"/>
      <c r="D94" s="62"/>
      <c r="E94" s="62"/>
      <c r="F94" s="63"/>
      <c r="I94" s="1"/>
      <c r="J94" s="1"/>
      <c r="K94" s="1"/>
      <c r="L94" s="1"/>
      <c r="M94" s="1"/>
      <c r="N94" s="1"/>
      <c r="O94" s="1"/>
      <c r="P94" s="1"/>
    </row>
    <row r="95" spans="1:16" s="2" customFormat="1">
      <c r="A95" s="58"/>
      <c r="B95" s="64"/>
      <c r="C95" s="61"/>
      <c r="D95" s="65"/>
      <c r="E95" s="65"/>
      <c r="F95" s="66"/>
      <c r="I95" s="1"/>
      <c r="J95" s="1"/>
      <c r="K95" s="1"/>
      <c r="L95" s="1"/>
      <c r="M95" s="1"/>
      <c r="N95" s="1"/>
      <c r="O95" s="1"/>
      <c r="P95" s="1"/>
    </row>
    <row r="96" spans="1:16" s="2" customFormat="1">
      <c r="A96" s="58"/>
      <c r="B96" s="67"/>
      <c r="C96" s="58"/>
      <c r="D96" s="68" t="s">
        <v>120</v>
      </c>
      <c r="E96" s="68"/>
      <c r="F96" s="1"/>
      <c r="I96" s="1"/>
      <c r="J96" s="1"/>
      <c r="K96" s="1"/>
      <c r="L96" s="1"/>
      <c r="M96" s="1"/>
      <c r="N96" s="1"/>
      <c r="O96" s="1"/>
      <c r="P96" s="1"/>
    </row>
    <row r="97" spans="1:16" s="2" customFormat="1">
      <c r="A97" s="58"/>
      <c r="B97" s="58"/>
      <c r="C97" s="58"/>
      <c r="D97" s="1" t="s">
        <v>121</v>
      </c>
      <c r="E97" s="1"/>
      <c r="F97" s="1"/>
      <c r="I97" s="1"/>
      <c r="J97" s="1"/>
      <c r="K97" s="1"/>
      <c r="L97" s="1"/>
      <c r="M97" s="1"/>
      <c r="N97" s="1"/>
      <c r="O97" s="1"/>
      <c r="P97" s="1"/>
    </row>
  </sheetData>
  <mergeCells count="13">
    <mergeCell ref="A80:B80"/>
    <mergeCell ref="A5:G5"/>
    <mergeCell ref="A90:C92"/>
    <mergeCell ref="A1:G1"/>
    <mergeCell ref="A2:G2"/>
    <mergeCell ref="A3:G3"/>
    <mergeCell ref="A4:G4"/>
    <mergeCell ref="A10:B10"/>
    <mergeCell ref="A82:B82"/>
    <mergeCell ref="A83:B83"/>
    <mergeCell ref="A85:B85"/>
    <mergeCell ref="A86:B86"/>
    <mergeCell ref="D89:F89"/>
  </mergeCells>
  <printOptions horizontalCentered="1"/>
  <pageMargins left="0.31496062992125984" right="0.31496062992125984" top="0.59055118110236227" bottom="0.59055118110236227" header="0.31496062992125984" footer="0.31496062992125984"/>
  <pageSetup paperSize="9" scale="97" fitToHeight="2" orientation="portrait" r:id="rId1"/>
  <rowBreaks count="1" manualBreakCount="1">
    <brk id="65" max="6" man="1"/>
  </rowBreaks>
  <colBreaks count="1" manualBreakCount="1">
    <brk id="3" min="1" max="9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Proposta Orç 2017 (6 adit)</vt:lpstr>
      <vt:lpstr>'Proposta Orç 2017 (6 adit)'!Area_de_impressao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</dc:creator>
  <cp:lastModifiedBy>ktoledo</cp:lastModifiedBy>
  <cp:lastPrinted>2017-10-25T18:33:27Z</cp:lastPrinted>
  <dcterms:created xsi:type="dcterms:W3CDTF">2016-08-23T14:43:58Z</dcterms:created>
  <dcterms:modified xsi:type="dcterms:W3CDTF">2017-10-25T19:09:33Z</dcterms:modified>
</cp:coreProperties>
</file>